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2510" windowHeight="9435" activeTab="2"/>
  </bookViews>
  <sheets>
    <sheet name="Self Project wise" sheetId="5" r:id="rId1"/>
    <sheet name="Self Finace Summary" sheetId="4" r:id="rId2"/>
    <sheet name="GDF Project wise" sheetId="2" r:id="rId3"/>
    <sheet name="GDF Summary" sheetId="1" r:id="rId4"/>
  </sheets>
  <definedNames>
    <definedName name="_xlnm.Print_Titles" localSheetId="2">'GDF Project wise'!$2:$5</definedName>
    <definedName name="_xlnm.Print_Titles" localSheetId="0">'Self Project wise'!$2:$5</definedName>
  </definedNames>
  <calcPr calcId="124519"/>
</workbook>
</file>

<file path=xl/calcChain.xml><?xml version="1.0" encoding="utf-8"?>
<calcChain xmlns="http://schemas.openxmlformats.org/spreadsheetml/2006/main">
  <c r="J69" i="2"/>
  <c r="J113" i="5"/>
  <c r="J115"/>
  <c r="M116"/>
  <c r="L114"/>
  <c r="M114"/>
  <c r="M81"/>
  <c r="M75"/>
  <c r="M70"/>
  <c r="M63"/>
  <c r="M62"/>
  <c r="M58"/>
  <c r="M54"/>
  <c r="M50"/>
  <c r="M46"/>
  <c r="M41"/>
  <c r="L113"/>
  <c r="L37"/>
  <c r="L33"/>
  <c r="L29"/>
  <c r="L25"/>
  <c r="L21"/>
  <c r="L17"/>
  <c r="L13"/>
  <c r="L9"/>
  <c r="L85"/>
  <c r="L89"/>
  <c r="L93"/>
  <c r="L97"/>
  <c r="L101"/>
  <c r="L105"/>
  <c r="L109"/>
  <c r="L38"/>
  <c r="I53" i="2"/>
  <c r="I57"/>
  <c r="I109" i="5"/>
  <c r="J109"/>
  <c r="I58"/>
  <c r="I62"/>
  <c r="I54"/>
  <c r="I50"/>
  <c r="I46"/>
  <c r="I41"/>
  <c r="E41"/>
  <c r="G113"/>
  <c r="I101"/>
  <c r="H113"/>
  <c r="F113"/>
  <c r="D114"/>
  <c r="D113"/>
  <c r="C114"/>
  <c r="C113"/>
  <c r="J80"/>
  <c r="J41" i="2" l="1"/>
  <c r="J37"/>
  <c r="J33"/>
  <c r="J29"/>
  <c r="E75" i="5" l="1"/>
  <c r="E70"/>
  <c r="E62"/>
  <c r="E58"/>
  <c r="E50"/>
  <c r="E46"/>
  <c r="E21"/>
  <c r="E17"/>
  <c r="G66"/>
  <c r="H66"/>
  <c r="F66"/>
  <c r="F115" s="1"/>
  <c r="D67"/>
  <c r="D66"/>
  <c r="C67"/>
  <c r="C66"/>
  <c r="C69" i="2"/>
  <c r="D69"/>
  <c r="F69"/>
  <c r="G69"/>
  <c r="H69"/>
  <c r="C70"/>
  <c r="E65"/>
  <c r="E61"/>
  <c r="E57"/>
  <c r="E53"/>
  <c r="E13"/>
  <c r="I69" l="1"/>
  <c r="C115" i="5"/>
  <c r="G115"/>
  <c r="C116"/>
  <c r="D116"/>
  <c r="D115"/>
  <c r="E69" i="2"/>
  <c r="H43" i="5" l="1"/>
  <c r="J41"/>
  <c r="J62" l="1"/>
  <c r="J58"/>
  <c r="J54"/>
  <c r="J50"/>
  <c r="J105"/>
  <c r="J101"/>
  <c r="J97"/>
  <c r="J46"/>
  <c r="J37"/>
  <c r="J33"/>
  <c r="I33"/>
  <c r="I37" l="1"/>
  <c r="I25"/>
  <c r="I97"/>
  <c r="J45" i="2"/>
  <c r="I45" l="1"/>
  <c r="I41"/>
  <c r="I37"/>
  <c r="I33"/>
  <c r="I29"/>
  <c r="J93" i="5"/>
  <c r="I105"/>
  <c r="I93"/>
  <c r="F8" i="1"/>
  <c r="I29" i="5"/>
  <c r="G9" i="4"/>
  <c r="J29" i="5"/>
  <c r="J89"/>
  <c r="I89"/>
  <c r="J85"/>
  <c r="I85"/>
  <c r="J25"/>
  <c r="J21"/>
  <c r="I21"/>
  <c r="J17"/>
  <c r="I17"/>
  <c r="J13"/>
  <c r="I13"/>
  <c r="J9"/>
  <c r="I9"/>
  <c r="D8" i="1"/>
  <c r="E8"/>
  <c r="G8"/>
  <c r="D9" i="4"/>
  <c r="F9"/>
  <c r="H7"/>
  <c r="H6" l="1"/>
  <c r="E9"/>
  <c r="H9" s="1"/>
  <c r="I113" i="5"/>
  <c r="J66"/>
  <c r="H115"/>
  <c r="I66"/>
  <c r="H8" i="1"/>
  <c r="I9" i="2"/>
  <c r="I21"/>
  <c r="I115" i="5" l="1"/>
  <c r="H10" i="2" l="1"/>
  <c r="J21" l="1"/>
  <c r="J9"/>
  <c r="J13"/>
  <c r="I25" l="1"/>
  <c r="I17"/>
  <c r="I13"/>
  <c r="J25" l="1"/>
  <c r="H6" i="1"/>
  <c r="J17" i="2" l="1"/>
</calcChain>
</file>

<file path=xl/sharedStrings.xml><?xml version="1.0" encoding="utf-8"?>
<sst xmlns="http://schemas.openxmlformats.org/spreadsheetml/2006/main" count="283" uniqueCount="163">
  <si>
    <t>প্রকল্পসমূহের অনুকূলে বরাদ্দ ও অগ্রগতির সারসংক্ষেপ</t>
  </si>
  <si>
    <t>ক্রমিক</t>
  </si>
  <si>
    <t>সংস্থা</t>
  </si>
  <si>
    <t>প্রকল্পে অর্থায়নের ধরণ</t>
  </si>
  <si>
    <t>অনুমোদিত প্রকল্প সংখ্যা</t>
  </si>
  <si>
    <t>প্রাক্কলিত প্রকল্প ব্যয়</t>
  </si>
  <si>
    <t>পেট্রোবাংলা</t>
  </si>
  <si>
    <t>নিজস্ব তহবিল</t>
  </si>
  <si>
    <t>জিডিএফ</t>
  </si>
  <si>
    <t>উপমোট</t>
  </si>
  <si>
    <t>বিপিসি</t>
  </si>
  <si>
    <t>মোট</t>
  </si>
  <si>
    <t>(বৈঃ মূঃ)</t>
  </si>
  <si>
    <t>মোট (আর্থিক)</t>
  </si>
  <si>
    <t>বাস্তব (%)</t>
  </si>
  <si>
    <t>আর্থিক (%)</t>
  </si>
  <si>
    <t>প্রকল্পের নাম (বাস্তবায়ন কাল)</t>
  </si>
  <si>
    <t>বরাদ্দের বিপরীতে অগ্রগতির হার (%)</t>
  </si>
  <si>
    <t>গণপ্রজাতন্ত্রী বাংলাদেশ সরকার
বিদ্যুৎ, জ্বালানি ও খনিজ সম্পদ মন্ত্রণালয়
জ্বালানি ও খনিজ সম্পদ বিভাগ</t>
  </si>
  <si>
    <t>উপমোট (বিপিসি)</t>
  </si>
  <si>
    <t>মোট  (পেট্রোবাংলা ও বিপিসি)</t>
  </si>
  <si>
    <t>গ্যাস উন্নয়ন তহবিলভুক্ত</t>
  </si>
  <si>
    <t>বাস্তব</t>
  </si>
  <si>
    <t>আর্থিক</t>
  </si>
  <si>
    <t>সর্বমোট</t>
  </si>
  <si>
    <t xml:space="preserve">গাজীপুর-এ তিতাস গ্যাস ট্রান্সমিশন এন্ড ডিস্ট্রিবিউশন কোম্পানী লিমিটেড-এর ডিভিশনাল অফিস ভবন নির্মাণ (০১.০৭.২০১৫-৩০.০৬.২০১৮) </t>
  </si>
  <si>
    <t xml:space="preserve"> </t>
  </si>
  <si>
    <t>(অংকসমূহ লক্ষ টাকায়)</t>
  </si>
  <si>
    <t>২ ডি সাইসমিক প্রজেক্ট অব বাপেক্স (০১.১২.২০১২-৩০.০৬.২০১8)</t>
  </si>
  <si>
    <t>কৈলাশটিলা ৯ নং কূপ (মূল্যায়ন/ উন্নয়ন কূপ) খনন (০১.১১.২০১৩-৩১.১২.২০১7)</t>
  </si>
  <si>
    <t>সিলেট ৯ নং কূপ (মূল্যায়ন/ উন্নয়ন কূপ) খনন (০১.12.2013-৩০.০৬.২০১৮)</t>
  </si>
  <si>
    <t xml:space="preserve">          (লক্ষ টাকায়)</t>
  </si>
  <si>
    <t>প্রজেক্ট ম্যানেজমেন্ট কনসালটেন্সি সার্ভিসেস ফর ইন্সটলেশন অব ইআরএল ইউনিট-২ (01.04.16-31.03.19)</t>
  </si>
  <si>
    <t>সংস্থার নিজস্ব তহবিলভুক্ত প্রকল্পসমূহ</t>
  </si>
  <si>
    <t>রূপকল্প 1 খনন প্রকল্প: 3টি অনুসন্ধান কূপ )হারারগঞ্জ-1, শ্রীকাইল ইস্ট-1 ও সালদা নর্থ-1) ও 2টি উন্নয়ন কূপ (শ্রীকাইল নর্থ-2, কসবা-2) (০১.০৭.২০১6-৩০.০6.২০১8)</t>
  </si>
  <si>
    <t>রূপকল্প 2 খনন প্রকল্প: 4টি অনুসন্ধান কূপ (সালদা নদী দক্ষিণ-১, সেমুতাং-দক্ষিণ-১, বাতচিয়া-১ এবং সালদা নদী পূর্ব-1) (০১.০৭.২০১6-৩০.০6.২০১8)</t>
  </si>
  <si>
    <t>রূপকল্প 3 খনন প্রকল্প: 4টি অনুসন্ধান কূপ (কসবা-1, মাদারগঞ্জ-1, জামালপুর-1 ও শৈলকুপা-1) (০১.০৭.২০১6-৩০.০6.২০১8)</t>
  </si>
  <si>
    <t>রূপকল্প 4 খনন প্রকল্প: 3টি অনুসন্ধান কূপ (শাহবাজপুর পূর্ব-1, ভোলা উত্তর-1 ও সাভার-সিঙ্গাইর-1 এবং 2টি ওয়ার্কওভার কূপ শাহবাজপুর-1 ও 2) (০১.০৭.২০১6-৩০.০6.২০১8)</t>
  </si>
  <si>
    <t>* ‍নতুন অনুমোদিত (বিপিসি)</t>
  </si>
  <si>
    <t xml:space="preserve">* ‍নতুন অনুমোদিত </t>
  </si>
  <si>
    <t>পেট্রোলকে অকটেন-এ রূপান্তরের লক্ষ্যে আরসিএফপিতে 30০০ ব্যারেল ক্ষমতাসম্পন্ন ক্যাটালাইটিক রিফরমিং ইউনিট স্থাপন (০১.০৩.২০১২-৩০.০৬.২০১9)</t>
  </si>
  <si>
    <t>ফিজিবিলিটি স্ট্যাডি ফর এক্সটেনশন অব এক্সিস্টিং আন্ডারগ্রাউন্ড মাইনিং অপারেশন অব বড়পুকুরিয়া কোল মাইন টুওয়ার্ডস দ্যা সাওদার্ন এন্ড দ্যা নর্দান সাইডস অব দ্যা বেসিন উইথআউট ইন্টারাপশন অব দ্যা প্রেজেন্ট প্রোডাকশন  (০১.০৪-১৫-৩0.06.২০১8)</t>
  </si>
  <si>
    <t>৩ ডি সাইসমিক প্রজেক্ট অব বাপেক্স (0১.১2.২০১২-৩০.11.২০১9)</t>
  </si>
  <si>
    <t>Feasibility Study for Development of Dighipara Coal Field at Dighipara, Dinajpur, Bangladesh
(01.01.2016-30.06.2019)</t>
  </si>
  <si>
    <t>শ্রীহট্ট অর্থনৈতিক অঞ্চল, শেরপুর মৌলভীবাজার- এ গ্যাস সরবরাহ প্রকল্প (01.01.2016-31.03.2018)</t>
  </si>
  <si>
    <t>চট্টগ্রাম টার্মিনালে ৪ তলা ভবন নির্মাণ প্রকল্প, গুপ্তখাল, পতেঙ্গা, চট্টগ্রাম (০১.০৭.২০১৫-৩০.০৬.২০১8)</t>
  </si>
  <si>
    <t>শাহজাদপুর- সুন্দলপুর (সুন্দলপুর ২) এপ্রেইজাল/ ডেভেলপমেন্ট ড্রিলিং এন্ড সুন্দলপুর ১ ওয়ার্কভার প্রকল্প (01.10.2014-31.10.2017)</t>
  </si>
  <si>
    <t>আনোয়ারা-ফৌজদারহাট গ্যাস সঞ্চালন পাইপলাইন নির্মাণ প্রকল্প (01.04.2016-31.12.2018)</t>
  </si>
  <si>
    <r>
      <t xml:space="preserve">Procurement of one Drilling and one Workover Rig with Supporting Equipment for BAPEX </t>
    </r>
    <r>
      <rPr>
        <sz val="9"/>
        <rFont val="NikoshBAN"/>
      </rPr>
      <t>(০১.০৭.২০১6-৩০.০6.২০১8)</t>
    </r>
  </si>
  <si>
    <t>জুন ২০১7 পর্যন্ত ক্রমপুঞ্জিত অগ্রগতি</t>
  </si>
  <si>
    <t xml:space="preserve">২০১7-২০১8  অর্থবছরে এডিপি বরাদ্দ </t>
  </si>
  <si>
    <r>
      <rPr>
        <sz val="10"/>
        <rFont val="Times New Roman"/>
        <family val="1"/>
      </rPr>
      <t xml:space="preserve">“Workover of 3 Wells (Kailashtila-1, Rashidpur-2 and Rashidpur-6) under Sylhet Gas Fields Limited (SGFL)” </t>
    </r>
    <r>
      <rPr>
        <sz val="10"/>
        <rFont val="NikoshBAN"/>
      </rPr>
      <t>(01.12.2016-31.12.2018)</t>
    </r>
  </si>
  <si>
    <r>
      <rPr>
        <sz val="10"/>
        <rFont val="Times New Roman"/>
        <family val="1"/>
      </rPr>
      <t>Techno-economic Feasibility Study and Engineering Services for Construction of Land Based LNG Terminal at Moheshkhali (North side of Sonadia Island) Cox’s Bazar (</t>
    </r>
    <r>
      <rPr>
        <sz val="10"/>
        <rFont val="NikoshBAN"/>
      </rPr>
      <t>01.04.2017-30.09.2017)</t>
    </r>
  </si>
  <si>
    <t>রূপকল্প-9: 2ডি সাইসমিক প্রকল্প
(01.04.2017-30.06.2019)</t>
  </si>
  <si>
    <t>তিতাস, হবিগঞ্জ, নরসিংদী ও বাখরাবাদ গ্যাস ফিল্ডে 7টি কূপের ওযার্কওভার
(01.01.2017-31.12.2019)</t>
  </si>
  <si>
    <t xml:space="preserve">রূপকল্প-5 খনন প্রকল্প: 2টি অনুসন্ধান কূপ (শ্রীকাইল নর্থ-1, মোবারকপুর সাউথ ইস্ট-1), 1টি মূল্যায়ন কাম উন্নয়ন কূপ (বেগমগঞ্জ-4) এবং1টি ওয়ার্কওভার (বেগমগঞ্জ-3)
(01.04.2017-30.06.2018) </t>
  </si>
  <si>
    <t xml:space="preserve">কন্সট্রাকশন অব ২০" ডিএন X৩০ কি.মি. ১০০০ পিএসআইজি ট্রান্সমিশন লাইন ফ্রম শ্রীপুর টু জয়দেবপুর সিজিএস (০১.০৭.২০১৩-30.06.2018) </t>
  </si>
  <si>
    <t>২০১7-২০১8 অর্থবছরের এডিপি বরাদ্দ</t>
  </si>
  <si>
    <r>
      <rPr>
        <sz val="9.5"/>
        <rFont val="Times New Roman"/>
        <family val="1"/>
      </rPr>
      <t>Techno-economic Feasibility Study and Engineering Services for Construction of Land Based LNG Terminal at Moheshkhali and Kutubdia, Cox’s Bazar and Payra, Patuakhali
(</t>
    </r>
    <r>
      <rPr>
        <sz val="9.5"/>
        <rFont val="NikoshBAN"/>
      </rPr>
      <t>01.01.2017-30.07.2018)</t>
    </r>
  </si>
  <si>
    <t>2-ডি সাইসমিক সার্ভে ওভার এক্সপ্লোরেশন ব্লক 3বি, 6বি এবং 7” 
(01.04.2017-30.06.2018)</t>
  </si>
  <si>
    <t>ফিজিবিলিটি স্টাডি অফ জেট-এ-১ পাইপলাইন ফ্রম কাঞ্চন ব্রীজ, পিতলগঞ্জ টু কেডিএ ডিপো, ঢাকা ইনক্লুডিং স্টোরেজ ট্যাংক (০১.০1.২০১৬-30.09.2017)</t>
  </si>
  <si>
    <r>
      <t xml:space="preserve">Construction of 4 Storied BPC Terminal Building at Baghabari, Shahjadpur, Sirajganj </t>
    </r>
    <r>
      <rPr>
        <sz val="10"/>
        <rFont val="NikoshBAN"/>
      </rPr>
      <t>(01.07.2015-31.12.2017)</t>
    </r>
  </si>
  <si>
    <r>
      <rPr>
        <sz val="10"/>
        <rFont val="Times New Roman"/>
        <family val="1"/>
      </rPr>
      <t xml:space="preserve">Construction of 20 Storied Jamuna Office Building (Jamuna Bhaban) at Kawran Bazar, Dhaka (2nd Phase) </t>
    </r>
    <r>
      <rPr>
        <sz val="10"/>
        <rFont val="NikoshLightBAN"/>
      </rPr>
      <t>(01.07.2015-30.06.2019)</t>
    </r>
  </si>
  <si>
    <r>
      <rPr>
        <sz val="9.5"/>
        <rFont val="Times New Roman"/>
        <family val="1"/>
      </rPr>
      <t xml:space="preserve">Construction of 19 Storied Meghna Bhaban With 03 Basement Floors at Agrabad Commercial Area, Chittagong </t>
    </r>
    <r>
      <rPr>
        <sz val="9.5"/>
        <rFont val="NikoshLightBAN"/>
      </rPr>
      <t>(01.07.2016-30.06.2019)</t>
    </r>
  </si>
  <si>
    <t>3-ডি সাইসমিক জরিপ সংশ্লিষ্ট তথ্য, উপাত্ত ও প্রতিবেদনসমূহ রিভিউ এর জন্য প্রকল্পের কাজ বর্তমানে স্থগিত রয়েছে।</t>
  </si>
  <si>
    <t>কনস্ট্রাকশন অব মংলা অয়েল ইন্সটলেশন (০১.০৭.২০০৭-31.03.2018)</t>
  </si>
  <si>
    <t>মূল কাজ:</t>
  </si>
  <si>
    <t>অগ্রগতি:</t>
  </si>
  <si>
    <t xml:space="preserve">পেট্রোলকে অকটেন-এ রূপান্তরের লক্ষ্যে দৈনিক 3000 ব্যারেল ক্ষমতাসম্পন্ন ক্যাটালাইটিক রিফরমিং ইউনিট স্থাপন। 
</t>
  </si>
  <si>
    <t xml:space="preserve">বড়পুকুরিয়া কোল মাইনে টপোগ্রাফিক সার্ভে, এক্সপ্লোরেশন ড্রিলিং এবং ৩ডি সাইসমিক সার্ভে সম্পাদনের মাধ্যমে কয়লা উৎপাদন বৃদ্ধি করা।
</t>
  </si>
  <si>
    <t xml:space="preserve">গাজীপুরে তিতাস গ্যাস ট্রান্সমিশন এন্ড ডিস্ট্রিবিউশন কোম্পানী লিমিটেড-এর ডিভিশনাল অফিসের জন্য ৪তলা ভবন নির্মাণ।
</t>
  </si>
  <si>
    <t xml:space="preserve">আমদানীতব্য এলএনজি সঞ্চালনের লক্ষ্যে ৪২ ইঞ্চি ব্যাসের ৩০ কি.মি সঞ্চালন পাইপ লাইন নির্মাণ।
</t>
  </si>
  <si>
    <t xml:space="preserve">১৪টি পেট্রোলিয়াম স্টোরেজ ট্যাংক, ডলফিন অয়েল জেটি, অফিস এবং আবাসিক ভবন নির্মাণ।
</t>
  </si>
  <si>
    <t xml:space="preserve">চট্রগামে 2টি  বেজমেন্টসহ 23 তলা ভবন নির্মাণ।
</t>
  </si>
  <si>
    <t xml:space="preserve">কাঞ্চন ব্রীজ পিতলগঞ্জ থেকে কেএডি ডিপো পর্যন্ত জেট-এ পাইপলাইন নির্মাণের ফিজিবিলিটি স্টাডি করা।
</t>
  </si>
  <si>
    <t xml:space="preserve">গুপ্তখাল, পতেঙ্গাতে 4 তলা ভবন নির্মাণ। 
</t>
  </si>
  <si>
    <t xml:space="preserve">ইআরএল ইউনিট-২ স্থাপনের লক্ষ্যে কনসালটেন্সি সার্ভিস। 
</t>
  </si>
  <si>
    <t xml:space="preserve">৪ তলা ভবন নির্মাণ।
</t>
  </si>
  <si>
    <t xml:space="preserve">ঢাকার কাওরান বাজারে ২০ তলা ভবন নির্মাণ।
</t>
  </si>
  <si>
    <t xml:space="preserve"> চট্টগ্রামের আগ্রাবাদে 3টি বেজমেন্ট ফ্লোরসহ 19 তলা ভবন নির্মাণ।
</t>
  </si>
  <si>
    <t xml:space="preserve">চট্টগ্রাম থেকে ঢাকা পর্যন্ত তেল পাইপলাইন নির্মাণের বিষয়ে ইনসেপশন রিপোর্ট, প্রি-ফিজিবিলিটি রিপোর্ট, ফিজিবিলিটি রিপোর্ট এবং টপোগ্রাফিক সার্ভে।
</t>
  </si>
  <si>
    <t xml:space="preserve"> ইনসেপশন রিপোর্ট, প্রি-ফিজিবিলিটি রিপোর্ট, ফিজিবিলিটি রিপোর্ট এবং টপোগ্রাফিক সার্ভে কাজ সম্পন্ন হয়েছে।</t>
  </si>
  <si>
    <t xml:space="preserve">2700 বর্গ কি.মি 3-ডি সাইসমিক জরীপ সম্পাদন করার মাধ্যমে নতুন গ্যাস ক্ষেত্র চিহ্নিতকরণ।
</t>
  </si>
  <si>
    <t xml:space="preserve">3600 লাইন কি.মি. উপাত্ত সংগ্রহের মাধ্যমে নতুন গ্যাস ক্ষেত্র চিহ্নিতকরণ।
</t>
  </si>
  <si>
    <t>দৈনিক 25 এমএমসিএফডি গ্যাস উৎপাদনের লক্ষ্যে কূপ খনন এবং 250 ব্যারেল তেল উৎপাদন</t>
  </si>
  <si>
    <t>দৈনিক 15 এমএমসিএফডি গ্যাস উৎপাদনের লক্ষ্যে কূপ খনন এবং 300 ব্যারেল তেল উৎপাদন</t>
  </si>
  <si>
    <t xml:space="preserve">সুন্দলপুল-2 কূপের ড্রিলিং ।
</t>
  </si>
  <si>
    <t>প্রকল্পের বাস্তব কাজ শেষ হয়েছে। দৈনিক 10 এমএমসিএফডি গ্যাসের উপস্থিতি পাওয়া গেছে। বর্তমানে কূপ হতে গ্যাস উত্তোলনের কাজ চলমান আছে।</t>
  </si>
  <si>
    <t xml:space="preserve">3টি অনুসন্ধান ও 2টি উন্নয়ন কূপ খনন।
</t>
  </si>
  <si>
    <t xml:space="preserve">সালদা নর্থ-১ অনুসন্ধান কূপ খননের লক্ষ্যে খননের লক্ষ্যে ভূমি উন্নয়ন কাজ চলছে এবং বৈদেশিক মালামাল ও ৩য় পক্ষীয় সেবা গ্রহণের প্রক্রিয়া চলছে। শ্রীকাইল ইস্ট-১ অনুসন্ধান কূপের লোকেশন নির্ধারণ করা হয়েছে; ভূমি অধিগ্রহণ কার্যক্রম চলছে। টার্ণ-কি ভিত্তিতে অনুসন্ধান কূপ ০২টি (শ্রীকাইল ইষ্ট-১ ও সালদা নর্থ-১) খননের জন্য রিগ ভাড়াকরণের কাজ প্রক্রিয়াধীন।    </t>
  </si>
  <si>
    <t xml:space="preserve"> 4টি অনুসন্ধান কূপ খনন।
</t>
  </si>
  <si>
    <t xml:space="preserve">কসবা-১ অনুসন্ধান কূপ খননের লক্ষ্যে ভূমি অধিগ্রহণের কাজ সম্পন্ন হয়েছে। কসবা-১ এর লোকেশন সাইট উন্নয়নের ক্রয়াদেশ প্রদান করা হয়েছে। মাদারগঞ্জ-১ অনুসন্ধান কূপটি খননের জন্য মেসার্স সকার, আজারবাইজান এর সাথে ১৬-০৭-২০১৭ তারিখে চুক্তি সম্পাদন হয়েছে। </t>
  </si>
  <si>
    <t xml:space="preserve">3টি অনুসন্ধান কূপ এবং 2টি ওয়ার্কওভার কূপ খনন।
</t>
  </si>
  <si>
    <t xml:space="preserve">1টি খনন রিগ এবং 1টি ওয়ার্কওভার রিগ ক্রয়।
</t>
  </si>
  <si>
    <t xml:space="preserve">সাপোর্টিং যন্ত্রপাতিসহ ওয়ার্কওভার রিগ ক্রয়ের লক্ষ্যে সর্বনিম্ন মূল্যায়িত দরদাতা M/s. SJ Petroleum Mechinary Co. Sinopec, China-এর সাথে চুক্তি স্বাক্ষরিত হয়েছে। </t>
  </si>
  <si>
    <t>২০১7-২০১8 অর্থবছরের সেপ্টেম্বর ২০১7 পর্যন্ত অগ্রগতি</t>
  </si>
  <si>
    <t xml:space="preserve">সেপ্টেম্বর ২০১7 পর্যন্ত ক্রমপুঞ্জিত  অগ্রগতি  </t>
  </si>
  <si>
    <t xml:space="preserve">বিবিয়ানা গ্যাস ফিল্ডের কনডেনসেট ফ্রাকশনেশনের মাধ্যমে পেট্রোল, ডিজেল ও কেরোসিন উৎপাদনের লক্ষ্যে দৈনিক 4000 ব্যারেল ক্ষমতাসম্পন্ন ফ্রাকশনেশন প্লান্ট স্থাপন। 
</t>
  </si>
  <si>
    <t>সিলেট গ্যাস ফিল্ডের কৈলাশটিলা-1, রশিদপুর-2 এবং রশিদপুর-6 এর ওয়ার্কওভার।</t>
  </si>
  <si>
    <t xml:space="preserve">১৬ ইঞ্চি ব্যাসের ১১ কিঃমিঃ গ্যাস সঞ্চালন পাইপলাইন নির্মাণ, ১৬ ইঞ্চি ব্যাসের ৩১ কিঃমিঃ গ্যাস বিতরণ পাইপলাইন নির্মাণ, ১০ ইঞ্চি ব্যাসের ১৬ কিঃমিঃ গ্যাস বিতরণ পাইপলাইন নির্মাণ, ১টি সিজিএস (২০০ এমএমসিএফডি), ৫টি এইচপি/ডিআরএস (৫০ এমএমসিএফডি) এবং ৪টি আইপি/ডিআরএস (২০ এমএমসিএফডি) স্থাপন </t>
  </si>
  <si>
    <t>৪২ ইঞ্চি ব্যাসের ৭৯ কিঃমিঃ গ্যাস সঞ্চালন পাইপলাইন নির্মাণ</t>
  </si>
  <si>
    <t xml:space="preserve">১৪টি ট্যাংকের নির্মাণ কাজ ইতোমধ্যে শেষ হয়েছে। ডলফিন জেটির পূর্ত নির্মাণ কাজ শেষ হয়েছে। অফিস এবং আবাসিক ভবনের নির্মাণ কাজ চলছে।  </t>
  </si>
  <si>
    <t xml:space="preserve">২টি অনুসন্ধান কূপ (শ্রীকাইল নর্থ-১ ও মোবারকপুর সাউথ ইষ্ট-১) ও ১টি উন্নয়ন কূপ (বেগমগঞ্জ-৪) এবং ১টি ওয়ার্কওভার (বেগমগঞ্জ-৩) </t>
  </si>
  <si>
    <t>৩০০০ লাইন কিঃমিঃ ২-ডি সাইসমিক জরিপ কাজ সম্পাদন</t>
  </si>
  <si>
    <t>নতুন ভবন নির্মাণের পরিবর্তে বিপিসি’র বিদ্যমান স্থাপনা ব্যবহার করার বিষয়ে কারিগরী যাচাই শেষে প্রতিবেদন প্রদান করা হয়েছে।</t>
  </si>
  <si>
    <t>সর্বনিম্ন দরদাতার দর ডিপিপি সংস্থানের চেয়ে বেশি হওয়ায় ডিপিপি সংশোধনপূর্বক কার্যাদেশ প্রদানের বিষয়টি প্রক্রিয়াধীন রয়েছে।</t>
  </si>
  <si>
    <t>সর্বনিম্ন দরদাতার দর ডিপিপি সংস্থানের চেয়ে বেশি হওয়ায় ডিপিপি সংশোধনপূর্বক গত 24.09.2017 তারিখে কার্যাদেশ প্রদান করা হয়েছে।</t>
  </si>
  <si>
    <r>
      <rPr>
        <sz val="11"/>
        <rFont val="NikoshBAN"/>
      </rPr>
      <t xml:space="preserve">চট্টগ্রাম থেকে ঢাকা পর্যন্ত জ্বালানি তেল পরিবহন পাইপলাইন নির্মাণের সম্ভাব্যতা যাচাই </t>
    </r>
    <r>
      <rPr>
        <sz val="11"/>
        <rFont val="NikoshLightBAN"/>
      </rPr>
      <t>(01.07.2016-30.06.2018)</t>
    </r>
  </si>
  <si>
    <t>অর্থ অবমুক্তি অক্টোবর 2017 পর্যন্ত</t>
  </si>
  <si>
    <t>২০১7-২০১8 অর্থবছরের অক্টোবর ২০১7 পর্যন্ত মোট ব্যয়</t>
  </si>
  <si>
    <t>২০১7-২০১8 অর্থবছরের অক্টোবর ২০১7 পর্যন্ত অগ্রগতি</t>
  </si>
  <si>
    <t>অর্থ অবমুক্তি অক্টোবর  2017 পর্যন্ত</t>
  </si>
  <si>
    <r>
      <t xml:space="preserve">ERL এর ইউনিট-2 এর জন্য  </t>
    </r>
    <r>
      <rPr>
        <sz val="10"/>
        <rFont val="NikoshLightBAN"/>
      </rPr>
      <t>Fornt End Engineering and Design</t>
    </r>
    <r>
      <rPr>
        <sz val="11"/>
        <rFont val="NikoshLightBAN"/>
      </rPr>
      <t xml:space="preserve"> সম্পাদন।
</t>
    </r>
  </si>
  <si>
    <t>কনস্ট্রাকশন অব হেড অফিস বিল্ডিং অব পদ্মা অয়েল কো. লি. (০১.০৭.২০১৩-৩1.12.২০১৭ )</t>
  </si>
  <si>
    <t>সার্ভে কাজ শেষে চূড়ান্ত ফিজিবিলিটি রিপোর্ট সম্পন্ন হয়েছে। এ আলোকে পাইপ লাইন নিমাণের প্রকল্প গ্রহণ করা হয়েছে।</t>
  </si>
  <si>
    <t xml:space="preserve"> ইতোমধ্যে ৪র্থ তলার ছাদ ঢালাই সম্পন্ন হয়েছে। </t>
  </si>
  <si>
    <t xml:space="preserve">শাহবাজপুর পূর্ব-১ খননের জন্য ০৬-০৮-২০১৭ এ প্রি স্পাড-ইন করা হয়েছে। শাহবাজপুর পূর্ব-১ এর খনন শেষে জানুয়ারি ২০১৮ নাগাদ রিগ মবিলাইজেশন সম্পন্ন করা যাবে। ভোলা উত্তর-১ কূপের সিভিল ওয়ার্ক ৯4% সম্পন্ন হয়েছে।    </t>
  </si>
  <si>
    <t xml:space="preserve"> ৩০০০ লাইন কিঃমিঃ ২-ডি সাইসমিক জরিপ সম্পাদন।</t>
  </si>
  <si>
    <t>তিতাস # ৬, ৭, ৯ ও ১৩, নরসিংদি # ১, হবিগঞ্জ # ১ ও বাখরাবাদ # ১কূপের ওয়ার্কওভার।</t>
  </si>
  <si>
    <r>
      <t xml:space="preserve">৬০ টি বোরহোল ড্রিলিং, ৬কি.মি ৩-ডি সাইসমিক সার্ভে </t>
    </r>
    <r>
      <rPr>
        <sz val="9"/>
        <color theme="1"/>
        <rFont val="NikoshLightBAN"/>
      </rPr>
      <t>EIA, EMP (Environmental Menagement Plan), Topographic survey</t>
    </r>
    <r>
      <rPr>
        <sz val="10"/>
        <color theme="1"/>
        <rFont val="NikoshLightBAN"/>
      </rPr>
      <t xml:space="preserve"> </t>
    </r>
    <r>
      <rPr>
        <sz val="11"/>
        <color theme="1"/>
        <rFont val="NikoshLightBAN"/>
      </rPr>
      <t xml:space="preserve">সম্পাদনের মাধ্যমে দীঘিপাড়া কয়লা ক্ষেত্র থেকে কয়লা উৎপাদন।
</t>
    </r>
  </si>
  <si>
    <r>
      <t xml:space="preserve">মহেশখালী, কুতুবদিয়া এবং পায়রাতে </t>
    </r>
    <r>
      <rPr>
        <sz val="9"/>
        <rFont val="NikoshLightBAN"/>
      </rPr>
      <t xml:space="preserve">Land Based LNG Terminal </t>
    </r>
    <r>
      <rPr>
        <sz val="11"/>
        <rFont val="NikoshLightBAN"/>
      </rPr>
      <t>স্থাপনের ফিজিবিলিটি স্টাডি।</t>
    </r>
  </si>
  <si>
    <r>
      <t xml:space="preserve">টার্ণ-কি ভিত্তিতে প্রকল্পের কাজ সম্পাদনের জন্য </t>
    </r>
    <r>
      <rPr>
        <sz val="9"/>
        <color theme="1"/>
        <rFont val="NikoshBAN"/>
      </rPr>
      <t>M/s Forain s.r.l., Italy-</t>
    </r>
    <r>
      <rPr>
        <sz val="11"/>
        <color theme="1"/>
        <rFont val="NikoshBAN"/>
      </rPr>
      <t xml:space="preserve">এর সাথে ০৫-০৭-২০১৭ এ চুক্তি স্বাক্ষরিত হয়েছে। আরএমএস নির্মাণের বিবিয়ানা পাওয়ার প্লান্টের এলাকায় ভূমি ব্যবহারের জন্য বিদ্যুৎ বিভাগ হতে ছাড়পত্র পাওয়া গেছে ও ৩.০০ কিঃমিঃ রাইট অব ওয়ে এর অনুমতি প্রাপ্তি প্রক্রিয়াধীন। । </t>
    </r>
  </si>
  <si>
    <r>
      <t xml:space="preserve">রশিদপুরে ৮টি, কৈলাশটিলায় ৭টি এবং হরিপুরে ৪টি সহ মোট ১৯টি কূপের </t>
    </r>
    <r>
      <rPr>
        <sz val="9"/>
        <color theme="1"/>
        <rFont val="NikoshLightBAN"/>
      </rPr>
      <t xml:space="preserve">Petrophysical Analysis Report </t>
    </r>
    <r>
      <rPr>
        <sz val="11"/>
        <color theme="1"/>
        <rFont val="NikoshLightBAN"/>
      </rPr>
      <t xml:space="preserve">এবং </t>
    </r>
    <r>
      <rPr>
        <sz val="9"/>
        <color theme="1"/>
        <rFont val="NikoshLightBAN"/>
      </rPr>
      <t xml:space="preserve">Basin Modelling Report </t>
    </r>
    <r>
      <rPr>
        <sz val="11"/>
        <color theme="1"/>
        <rFont val="NikoshLightBAN"/>
      </rPr>
      <t>রিভিউকরণ।</t>
    </r>
  </si>
  <si>
    <t>20 ইঞ্চি ব্যাসের 30 কি.মি পাইপলাইন ও জয়দেবপুরে ১টি সিজিএস নির্মাণ।</t>
  </si>
  <si>
    <t>28.5 কি.মি পাইপলাইন ও জয়দেবপুরে ১টি সিজিএস নির্মাণ কাজ সম্পন্ন হয়েছে।</t>
  </si>
  <si>
    <r>
      <t xml:space="preserve"> ০৬টি লটে বৈদেশিক মালামাল সংগ্রহের নিমিত্ত প্রাথমিক ও কারিগরি মূল্যায়ন কাজ শেষে এসজিএফএল বোর্ডের অনুমোদনক্রমে লট-1, ৩, 4 ও 5-এর </t>
    </r>
    <r>
      <rPr>
        <sz val="9"/>
        <rFont val="NikoshBAN"/>
      </rPr>
      <t>NoA</t>
    </r>
    <r>
      <rPr>
        <sz val="11"/>
        <rFont val="NikoshBAN"/>
      </rPr>
      <t xml:space="preserve"> প্রদান করা হয়েছে। পরামর্শক প্রতিষ্ঠান নিয়োগের লক্ষ্যে </t>
    </r>
    <r>
      <rPr>
        <sz val="9"/>
        <rFont val="NikoshBAN"/>
      </rPr>
      <t>RFP</t>
    </r>
    <r>
      <rPr>
        <sz val="11"/>
        <rFont val="NikoshBAN"/>
      </rPr>
      <t xml:space="preserve"> ইস্যু করা হয়েছে।</t>
    </r>
  </si>
  <si>
    <r>
      <t xml:space="preserve">প্রকল্পের পরামর্শক প্রতিষ্ঠান </t>
    </r>
    <r>
      <rPr>
        <sz val="9"/>
        <rFont val="NikoshBAN"/>
      </rPr>
      <t xml:space="preserve">China Huanqiu Contracting &amp; Engineering Corporation (HQC) </t>
    </r>
    <r>
      <rPr>
        <sz val="11"/>
        <rFont val="NikoshBAN"/>
      </rPr>
      <t xml:space="preserve">এবং </t>
    </r>
    <r>
      <rPr>
        <sz val="9"/>
        <rFont val="NikoshBAN"/>
      </rPr>
      <t xml:space="preserve">China CAMC Engineering Co. Ltd. </t>
    </r>
    <r>
      <rPr>
        <sz val="11"/>
        <rFont val="NikoshBAN"/>
      </rPr>
      <t xml:space="preserve">এর সমন্বয়ে গঠিত কনসোর্টিয়াম এর সাথে ০১-০৮-২০১৭ এ চুক্তি স্বাক্ষরিত হয়েছে। প্রকল্পের কিক-অফ সভা ১০-০৮-২০১৭ এ অনুষ্ঠিত হয় এবং ১৭-০৯-২০১৭ তারিখে পরামর্শক প্রতিষ্ঠান ইনসেপশন রিপোর্ট দাখিল করেছে। </t>
    </r>
  </si>
  <si>
    <r>
      <t xml:space="preserve">204 টির শোর পাইল এবং 300টি সার্ভিস পাইলের নির্মাণ কাজ সম্পন্ন হয়েছে। বর্তমানে সার্ভিস পাইলের </t>
    </r>
    <r>
      <rPr>
        <sz val="9"/>
        <rFont val="NikoshBAN"/>
      </rPr>
      <t xml:space="preserve">Strength Test </t>
    </r>
    <r>
      <rPr>
        <sz val="11"/>
        <rFont val="NikoshBAN"/>
      </rPr>
      <t>চলমান আছে।</t>
    </r>
  </si>
  <si>
    <t xml:space="preserve">3600 লাইন কি.মি. উপাত্ত সংগৃহীত হয়েছে। উপাত্ত প্রক্রিয়াকরণ ও বিশ্লেষণের কাজ চলমান রয়েছে।    </t>
  </si>
  <si>
    <t xml:space="preserve">এক্সপ্লোসিভ ও ডেটোনেটর ক্রয়ের জন্য ১৯-১০-২০১৭ তারিখে নোটিফিকেশন অব এ্যাওয়ার্ড প্রদান করা হয়েছে। ড্রিলিং মেশিন ও এক্সেসরিজ ক্রয়ের জন্য ২৪-১০-২০১৭ তারিখে প্রকিউরমেন্ট অর্ডার প্রদান করা হয়েছে। ইআইএ-এর জন্য 18.10.2017 তারিখে RFP ইস্যু করা হয়েছে।   </t>
  </si>
  <si>
    <t xml:space="preserve">প্রকল্পের রিগ ক্রয়ের জন্য আহবানকৃত দরপত্র মূল্যায়ন প্রতিবেদন 21.08.2017তারিখে বোর্ডে উপস্থাপন করা হলে দরপ্রক্রিয়া বাতিল এবং পুন:দরপত্র আহ্বানের সিদ্ধান্ত প্রদান করা হয়েছে। ইতোমধ্যে দরপ্রক্রিয়া বাতিল করা হয়েছে।          </t>
  </si>
  <si>
    <t xml:space="preserve"> মোবারকপুর সাউথ ইষ্ট-১ কূপের জমি অধিগ্রহণ সম্পন্ন হয়েছে। শ্রীকাইল নর্থ-১ কূপের জমি অধিগ্রহণ শেষ পর্যায়ে। বেগমগঞ্জ-৪ উন্নয়ন কাম মূল্যায়ন কূপের জমি অধিগ্রহণ সম্পন্ন হয়েছে এবং টার্ণ-কি পদ্ধততে খনন কাজের জন্য সকার-একিউএস এর সাথে চুক্তি স্বাক্ষরিত হয়েছে। বেগমগঞ্জ-৩ এর ওয়ার্কওভার কূপের ৭টি সিভিল ওয়ার্কস এর কার্যাদেশ প্রদান করা হয়েছে এবং ইতোমধ্যে ৩৫% কাজ সম্পন্ন হয়েছে। </t>
  </si>
  <si>
    <r>
      <rPr>
        <sz val="9"/>
        <color theme="1"/>
        <rFont val="NikoshBAN"/>
      </rPr>
      <t>Topographic survey, EIA, EMP</t>
    </r>
    <r>
      <rPr>
        <sz val="11"/>
        <color theme="1"/>
        <rFont val="NikoshBAN"/>
      </rPr>
      <t xml:space="preserve"> কাজ চলমান। ড্রিলিং এর জন্য ইক্যুইপমেন্ট মোবিলাইজেশন চলছে।</t>
    </r>
  </si>
  <si>
    <r>
      <t xml:space="preserve">১টি </t>
    </r>
    <r>
      <rPr>
        <sz val="9"/>
        <color theme="1"/>
        <rFont val="NikoshLightBAN"/>
      </rPr>
      <t xml:space="preserve">RMS (Regulating and Metering Station) ১টি CMS (Customer Metering Station) </t>
    </r>
    <r>
      <rPr>
        <sz val="11"/>
        <color theme="1"/>
        <rFont val="NikoshLightBAN"/>
      </rPr>
      <t xml:space="preserve">এবং ১২” ব্যাসের ৩ কি.মি পাইপ লাইন নির্মাণ।
</t>
    </r>
  </si>
  <si>
    <r>
      <t xml:space="preserve">মীরসরাই অর্থনৈতিক অঞ্চল-এর জন্য গ্যাস পাইপলাইন নির্মাণ ও গ্যাস বিতরণ নেটওয়ার্ক আপগ্রেডেশন 
</t>
    </r>
    <r>
      <rPr>
        <sz val="11"/>
        <rFont val="NikoshBAN"/>
      </rPr>
      <t>(01.05.2017-30.06.2019)</t>
    </r>
  </si>
  <si>
    <r>
      <t xml:space="preserve">মহেশখালী-আনোয়ারা গ্যাস সঞ্চালন সমান্তরাল পাইপলাইন নির্মাণ প্রকল্প
</t>
    </r>
    <r>
      <rPr>
        <sz val="11"/>
        <rFont val="NikoshBAN"/>
      </rPr>
      <t>(01.07.2016-31.12.2018)</t>
    </r>
  </si>
  <si>
    <r>
      <t xml:space="preserve">Rehabilitation of Gardner Denver E-1100 (IPS) Rig Project
</t>
    </r>
    <r>
      <rPr>
        <sz val="10"/>
        <rFont val="NikoshBAN"/>
      </rPr>
      <t>(01.09.2016-30.11.2017)</t>
    </r>
  </si>
  <si>
    <r>
      <rPr>
        <sz val="10"/>
        <color theme="1"/>
        <rFont val="Times New Roman"/>
        <family val="1"/>
      </rPr>
      <t>Gardner Denver E-1100 (IPS)</t>
    </r>
    <r>
      <rPr>
        <sz val="10"/>
        <color theme="1"/>
        <rFont val="NikoshBAN"/>
      </rPr>
      <t xml:space="preserve"> রিগের রিহ্যাবিলিটেশন।</t>
    </r>
  </si>
  <si>
    <t xml:space="preserve">প্রকল্পের আওতায় ৬টি গ্র“পের মালামাল (casing &amp; tubing, downhole completion equipment, milling tools &amp; accessories, well head &amp; X-mas tree, well head control panel with accessories  &amp; mud completion chemicals) সংগ্রহের লক্ষ্যে ১৮-০৬-২০১৭ এ নোটিফিকেশন অব এ্যাওয়ার্ড প্রদান করা হয়েছে। ৪টি ক্যাটাগরিতে (cementation, wireline logging, drill stem testing &amp; wire line operation) তৃতীয় পক্ষীয় প্রকৌশল সেবা গ্রহণের লক্ষ্যে চুক্তি স্বাক্ষরিত হয়েছে। পরামর্শক প্রতিষ্ঠান নিয়োগের লক্ষ্যে আরএফপি মূল্যায়ন চলমান। </t>
  </si>
  <si>
    <r>
      <t xml:space="preserve">ইতোমধ্যে 1950 বর্গ কি.মি এর জরীপ সম্পন্ন হয়েছে।  বর্তমানে ফেঞ্চুগঞ্জ গ্যাস ক্ষেত্র এরাকায় </t>
    </r>
    <r>
      <rPr>
        <sz val="9"/>
        <color theme="1"/>
        <rFont val="Times New Roman"/>
        <family val="1"/>
      </rPr>
      <t>GPS Surveying</t>
    </r>
    <r>
      <rPr>
        <sz val="11"/>
        <color theme="1"/>
        <rFont val="NikoshBAN"/>
      </rPr>
      <t xml:space="preserve"> কার্যক্রম শুরু হয়েছে।</t>
    </r>
  </si>
  <si>
    <t xml:space="preserve">সেমুতাং সাউথ-১ এর ৬.২০ একর ভূমি উন্নয়নসহ সংযোগ সড়ক এবং বক্স কালভার্ট নির্মাণের কাজ সমাপ্ত হয়েছে। সেমুতাং সাউথ-১ ও বাতচিয়া-১ কূপ দুটি ভাড়াকৃত রিগ দ্বারা খনন করা হবে। বিশেষ বিধানের অধীন সেমুতাং সাউথ-১ কূপ টার্ণ-কি ভিত্তিতে খননের জন্য পিপিসি’র মাধ্যমে চূড়ান্তকৃত খনন ঠিকাদারের সাথে ১৬-০৭-২০১৭ তারিখে চুক্তি স্বাক্ষরিত হয়েছে।   </t>
  </si>
  <si>
    <t>বিষয়:  ২০১7-২০১8 অর্থবছরের বার্ষিক উন্নয়ন কর্মসূচিভুক্ত সংস্থার নিজস্ব অর্থায়নভুক্ত প্রকল্পসমূহের অক্টোবর ২০১7 পর্যন্ত বাস্তবায়ন অগ্রগতির চিত্র।</t>
  </si>
  <si>
    <t>অর্থ অবমুক্তি অক্টোবর ২০১7 পর্যন্ত</t>
  </si>
  <si>
    <t>অক্টোবর ২০১7 পর্যন্ত ব্যয়</t>
  </si>
  <si>
    <t>বিষয়:  ২০১7-২০১8 অর্থবছরের বার্ষিক উন্নয়ন কর্মসূচিভুক্ত গ্যাস উন্নয়ন তহবিলভুক্ত প্রকল্পসমূহের অক্টোবর ২০১7 পর্যন্ত বাস্তবায়ন অগ্রগতির চিত্র।</t>
  </si>
  <si>
    <t>পুরাতন</t>
  </si>
  <si>
    <t>নতুন</t>
  </si>
  <si>
    <t>রশিদপুরে দৈনিক 4০০০ ব্যারেল ক্ষমতাসম্পন্ন কনডেনসেট ফ্রাকশনেশন প্লান্ট স্থাপন (০১.০৭.২০১২-৩১.08.2018)</t>
  </si>
  <si>
    <r>
      <t xml:space="preserve">১৭টি পেট্রোলিয়াম প্রডাক্টস স্টোরেজ ট্যাংকের ফেব্রিকেশন কাজ চলমান। তন্মধ্যে ০১টি ট্যাংকের ৩য় শেল কোর্স, ০৭টি ট্যাংকের ২য় শেল কোর্স ও ড্রাম ফ্রেব্রিকেশন ও অবশিষ্ট ০৯টি ট্যাংকের ১ম শেল কোর্স কাজ শেষ হয়েছে। ট্যাংক এরিয়ার ডাইক ওয়াল, লোডিং বে, ফায়ার পল্ড, ইন্টারনাল রোড, অফিস বিল্ডিং, কন্ট্রোল রুম, সারফেস ড্রেন, পাম্প সেড ইত্যাদির পূর্ত নির্মাণ কাজ চলমান রয়েছে। প্রকল্পের ৯৫% </t>
    </r>
    <r>
      <rPr>
        <sz val="9"/>
        <color theme="1"/>
        <rFont val="NikoshBAN"/>
      </rPr>
      <t xml:space="preserve">Equipment </t>
    </r>
    <r>
      <rPr>
        <sz val="11"/>
        <color theme="1"/>
        <rFont val="NikoshBAN"/>
      </rPr>
      <t xml:space="preserve"> এর </t>
    </r>
    <r>
      <rPr>
        <sz val="9"/>
        <color theme="1"/>
        <rFont val="NikoshBAN"/>
      </rPr>
      <t>foundation</t>
    </r>
    <r>
      <rPr>
        <sz val="11"/>
        <color theme="1"/>
        <rFont val="NikoshBAN"/>
      </rPr>
      <t xml:space="preserve"> নির্মাণ সম্পন্ন হয়েছে। </t>
    </r>
    <r>
      <rPr>
        <sz val="9"/>
        <color theme="1"/>
        <rFont val="NikoshBAN"/>
      </rPr>
      <t>Instrument air Vassel, flare knock out drum, flare stripping column, Direct fired heater, VRU suction scrubber, Water cooling system, Fractionation column &amp; Direct fired heater-</t>
    </r>
    <r>
      <rPr>
        <sz val="11"/>
        <color theme="1"/>
        <rFont val="NikoshBAN"/>
      </rPr>
      <t xml:space="preserve">এর ইন্সটলেশন কাজ শেষ হয়েছে। প্রকল্পের সকল কাজ মার্চ 2018-এর মধ্যে সমাপ্ত হবে। </t>
    </r>
  </si>
  <si>
    <t>বেসিক ডিজাইনের কাজ শেষ হয়েছে। ডিটেইল ডিজাইনের মার্চ 2018-এর মধ্যে শেষ হবে।</t>
  </si>
  <si>
    <r>
      <t xml:space="preserve">টপোগ্রাফিক সার্ভে শেষ হয়েছে এবং চূড়ান্ত রিপোর্ট সম্পন্ন হয়েছে।  ১৭-০৯-২০১৭ তারিখে ড্রিলিং কার্যক্রম শুরু হয়েছে। ১৫টি বোরহোল এর মধ্যে ৩টির ড্রিলিং কাজ প্রায় শেষের দিকে। ১৫-১০-২০১৭ তারিখ হতে ৩-ডি সাইসমিক সার্ভে কার্যক্রম শুরু হয়েছে। </t>
    </r>
    <r>
      <rPr>
        <sz val="9"/>
        <color theme="1"/>
        <rFont val="NikoshBAN"/>
      </rPr>
      <t xml:space="preserve">EIA &amp; EMP </t>
    </r>
    <r>
      <rPr>
        <sz val="11"/>
        <color theme="1"/>
        <rFont val="NikoshBAN"/>
      </rPr>
      <t xml:space="preserve">কার্যক্রম ডিসেম্বর 2017-এ শেষ হবে।  </t>
    </r>
  </si>
  <si>
    <r>
      <t xml:space="preserve">ভবনের নির্ধারিত পাইলিং কাজসহ </t>
    </r>
    <r>
      <rPr>
        <sz val="9"/>
        <color theme="1"/>
        <rFont val="NikoshBAN"/>
      </rPr>
      <t xml:space="preserve">Basement floor, Ground floor </t>
    </r>
    <r>
      <rPr>
        <sz val="11"/>
        <color theme="1"/>
        <rFont val="NikoshBAN"/>
      </rPr>
      <t xml:space="preserve">এবং ২য় তলার ছাদ ঢালাইয়ের কাজ সম্পন্ন হয়েছে। ১ম ও ২য় তলার ব্রিক ওয়াল এর কাজ সহ প্লাস্টার এর কাজ চলছে।  জুন 2018 এর মধ্যে প্রকল্পের সকল কাজ শেষ হবে।         </t>
    </r>
  </si>
  <si>
    <t>সকল মালামাল ক্রয়ের কার্যাদেশ প্রদান করা হয়েছে। এইচডিডি পদ্ধতিতে কর্ণফুলি নদী ক্রসিং এর জন্য ঠিকাদারের সাথে 11.09.2017 তারিখে চুক্তি স্বাক্ষরিত হয়েছে। পাইপলাইন নির্মাণ কাজের জন্য ঠিকাদার প্রতিষ্ঠানের সাথে শীঘ্রই চুক্তি স্বাক্ষরিত হবে।</t>
  </si>
  <si>
    <r>
      <t xml:space="preserve">বৈদেশিক পরামর্শক প্রতিষ্ঠান </t>
    </r>
    <r>
      <rPr>
        <sz val="9"/>
        <color theme="1"/>
        <rFont val="NikoshBAN"/>
      </rPr>
      <t xml:space="preserve">M/s Schlumberger Seaco Inc. </t>
    </r>
    <r>
      <rPr>
        <sz val="11"/>
        <color theme="1"/>
        <rFont val="NikoshBAN"/>
      </rPr>
      <t>এর সাথে ১৪-০২-২০১৭ এ চুক্তি স্বাক্ষরিত হয়েছে। পরামর্শক প্রতিষ্ঠান সিলেট (হরিপুর) ফিল্ডের ড্রাফট রিপোর্ট প্রদান করেছে। উক্ত রিপোর্ট এসজিএফএল কর্তৃক পর্যালোচনা করে পুনরায় পরামর্শক প্রতিষ্ঠান বরাবর প্রেরণ করা হয়েছে। ফেব্রুয়ারি 2018-এর মধ্যে সকল কাজ শেষ হবে।</t>
    </r>
  </si>
  <si>
    <t xml:space="preserve"> এইচপি-ডিআরএস এবং আইপি-ডিআরএস ক্রয়ের NoA প্রদান করা হয়েছে। নাসিরাবাদ এইচপি-ডিআরএস থেকে ষোলশহর পর্যন্ত ৬ কিমিঃ এবং কালুরঘাট এইচপি-ডিআরএস থেকে বাকলিয়া পর্যন্ত ১০ ইঞ্চি ব্যাসের ১০ কিঃমিঃ পাইপলাইন নির্মাণ কাজের জন্য দুই দফা দরপত্র আহবান করা হলেও উপযুক্ত দরদাতা পাওয়া যায়নি। কেজিডিসিএল বোর্ডের অনুমোদনক্রমে আলোচ্য কাজ হতে হট ট্যাপিং পৃথক করে অবশিষ্ট কাজের জন্য দরপত্র আহবান করা হলেও উপযুক্ত দরদাতা পাওয়া যায়নি। শীঘ্রই পুন:দরপত্র আহবান করা হবে।</t>
  </si>
  <si>
    <t>চট্টগ্রাম ও কক্সবাজার জেলায় ভূমি অধিগ্রহণ ও হুকুম দখলের কাজ চলমান রয়েছে। লাইনপাইপ, কোটিং এন্ড র‌্যাপিং ম্যাটেরিয়াল, ইনডাকশন বেন্ডস্, পিগ ট্রাপস্, সিপি ম্যাটেরিয়াল এন্ড টিইজি বল ভাল্ব, গ্রেট ভাল্ব এন্ড প্লাগ ভাল্ব ক্রয়ের জন্য দরদাতা প্রতিষ্ঠানকে নোটিফিকেশন অব এ্যাওয়ার্ড প্রদান করা হরেছে। শীঘ্রই পাইপলাইন নির্মাণ কাজের দরপত্র আহবান করা হবে।</t>
  </si>
  <si>
    <r>
      <t xml:space="preserve">প্রকল্পের পরামর্শক প্রতিষ্ঠান </t>
    </r>
    <r>
      <rPr>
        <sz val="9"/>
        <rFont val="NikoshBAN"/>
      </rPr>
      <t xml:space="preserve">Tokyo Gas Engineering Solutions Corporation, Japan </t>
    </r>
    <r>
      <rPr>
        <sz val="11"/>
        <rFont val="NikoshBAN"/>
      </rPr>
      <t>এবং</t>
    </r>
    <r>
      <rPr>
        <sz val="9"/>
        <rFont val="NikoshBAN"/>
      </rPr>
      <t xml:space="preserve"> Nippon Koei Co., Japan </t>
    </r>
    <r>
      <rPr>
        <sz val="11"/>
        <rFont val="NikoshBAN"/>
      </rPr>
      <t xml:space="preserve">এর সমন্বয়ে গঠিত জয়েন্ট ভেঞ্চারের সাথে ১৬-০৭-২০১৭ এ চুক্তি স্বাক্ষরিত হয়েছে।  প্রকল্পের কিক-অফ সভা ০২-০৮-২০১৭ এ অনুষ্ঠিত হয়েছে। চূড়ান্ত সম্ভাব্যতা যাচাই করার জন্য পায়রা সাউথ এবং কুতুবদিয়া নর্থ-কে নির্ধারণ করা হয়েছে। সার্ভের কাজ শুরু হয়েছে। </t>
    </r>
  </si>
  <si>
    <t>মহেশখালীতে Land Based LNG Terminal স্থাপনের ফিজিবিটি স্টাডি।</t>
  </si>
  <si>
    <r>
      <t xml:space="preserve">ইতোমধ্যে প্রকল্পের কনসালটেন্ট হিসেবে </t>
    </r>
    <r>
      <rPr>
        <sz val="9"/>
        <rFont val="NikoshBAN"/>
      </rPr>
      <t>Engineers India Ltd.</t>
    </r>
    <r>
      <rPr>
        <sz val="11"/>
        <rFont val="NikoshBAN"/>
      </rPr>
      <t xml:space="preserve">-এর সাথে চুক্তি স্বাক্ষরিত হয়েছে। </t>
    </r>
    <r>
      <rPr>
        <sz val="9"/>
        <rFont val="NikoshBAN"/>
      </rPr>
      <t xml:space="preserve">FEED Services </t>
    </r>
    <r>
      <rPr>
        <sz val="11"/>
        <rFont val="NikoshBAN"/>
      </rPr>
      <t xml:space="preserve">উপর পরামর্শক সেবা অব্যাহত আছে। </t>
    </r>
    <r>
      <rPr>
        <sz val="9"/>
        <rFont val="NikoshBAN"/>
      </rPr>
      <t>EIA-</t>
    </r>
    <r>
      <rPr>
        <sz val="11"/>
        <rFont val="NikoshBAN"/>
      </rPr>
      <t>এর কাজ শুরু হয়েছে।</t>
    </r>
  </si>
  <si>
    <t>আন্তর্জাতিক সার্ভিস প্রোভাইডার নিয়োগ কাজের বিপরীতে ইস্যুকৃত আরএফপি মূল্যায়ন সমাপ্ত হয়েছে। শীঘ্রই চুক্তি স্বাক্ষরিত হবে।</t>
  </si>
  <si>
    <r>
      <rPr>
        <sz val="9"/>
        <rFont val="NikoshBAN"/>
      </rPr>
      <t xml:space="preserve"> Topographical Survey, Soil Investigation</t>
    </r>
    <r>
      <rPr>
        <sz val="11"/>
        <rFont val="NikoshBAN"/>
      </rPr>
      <t xml:space="preserve"> এবং খসড়া লে-আউট প্লান সম্পন্ন হয়েছে।</t>
    </r>
  </si>
  <si>
    <r>
      <rPr>
        <sz val="10"/>
        <rFont val="Times New Roman"/>
        <family val="1"/>
      </rPr>
      <t>Feed Services for the Installation of ERL Unit-2</t>
    </r>
    <r>
      <rPr>
        <sz val="10"/>
        <rFont val="NikoshBAN"/>
      </rPr>
      <t xml:space="preserve"> </t>
    </r>
    <r>
      <rPr>
        <sz val="10"/>
        <rFont val="NikoshLightBAN"/>
      </rPr>
      <t>(01.10.2016-30.06.2018)</t>
    </r>
  </si>
  <si>
    <t>সিলেট গ্যাস ফিল্ডস লি: এর সিলেট (হরিপুর), কৈলাশটিলা ও রসিদপুর স্ট্রাকচারের 3ডি সাইসমিক জরিপ ডাটা ও রিপোর্ট রিভিউকরণ 
(01.03.2017-30.04.2018)</t>
  </si>
</sst>
</file>

<file path=xl/styles.xml><?xml version="1.0" encoding="utf-8"?>
<styleSheet xmlns="http://schemas.openxmlformats.org/spreadsheetml/2006/main">
  <numFmts count="4">
    <numFmt numFmtId="41" formatCode="_(* #,##0_);_(* \(#,##0\);_(* &quot;-&quot;_);_(@_)"/>
    <numFmt numFmtId="164" formatCode="[$-5000445]0"/>
    <numFmt numFmtId="165" formatCode="\(0\)"/>
    <numFmt numFmtId="166" formatCode="0;[Red]0"/>
  </numFmts>
  <fonts count="59">
    <font>
      <sz val="11"/>
      <color theme="1"/>
      <name val="Calibri"/>
      <family val="2"/>
      <scheme val="minor"/>
    </font>
    <font>
      <sz val="11"/>
      <color theme="1"/>
      <name val="SutonnyOMJ"/>
    </font>
    <font>
      <sz val="9"/>
      <color theme="1"/>
      <name val="Calibri"/>
      <family val="2"/>
      <scheme val="minor"/>
    </font>
    <font>
      <b/>
      <sz val="11"/>
      <color theme="1"/>
      <name val="Calibri"/>
      <family val="2"/>
      <scheme val="minor"/>
    </font>
    <font>
      <b/>
      <sz val="9"/>
      <color theme="1"/>
      <name val="Calibri"/>
      <family val="2"/>
      <scheme val="minor"/>
    </font>
    <font>
      <sz val="11"/>
      <color theme="1"/>
      <name val="Calibri"/>
      <family val="2"/>
      <scheme val="minor"/>
    </font>
    <font>
      <sz val="11"/>
      <name val="SutonnyMJ"/>
    </font>
    <font>
      <sz val="11"/>
      <name val="Calibri"/>
      <family val="2"/>
    </font>
    <font>
      <sz val="10"/>
      <name val="AdorshoLipi"/>
    </font>
    <font>
      <b/>
      <sz val="10"/>
      <color theme="1"/>
      <name val="Calibri"/>
      <family val="2"/>
      <scheme val="minor"/>
    </font>
    <font>
      <sz val="11"/>
      <color theme="1"/>
      <name val="NikoshLightBAN"/>
    </font>
    <font>
      <sz val="14"/>
      <color theme="1"/>
      <name val="NikoshLightBAN"/>
    </font>
    <font>
      <sz val="11"/>
      <name val="Nikosh"/>
    </font>
    <font>
      <sz val="13"/>
      <color theme="1"/>
      <name val="NikoshBAN"/>
    </font>
    <font>
      <b/>
      <sz val="13"/>
      <color theme="1"/>
      <name val="NikoshBAN"/>
    </font>
    <font>
      <sz val="10"/>
      <name val="SutonnyOMJ"/>
    </font>
    <font>
      <sz val="10"/>
      <name val="NikoshLightBAN"/>
    </font>
    <font>
      <sz val="10"/>
      <name val="Nikosh"/>
    </font>
    <font>
      <sz val="10"/>
      <name val="NikoshBAN"/>
    </font>
    <font>
      <b/>
      <sz val="10"/>
      <name val="NikoshLightBAN"/>
    </font>
    <font>
      <sz val="11"/>
      <name val="Calibri"/>
      <family val="2"/>
      <scheme val="minor"/>
    </font>
    <font>
      <sz val="11"/>
      <name val="NikoshLightBAN"/>
    </font>
    <font>
      <sz val="11"/>
      <color theme="1"/>
      <name val="NikoshBAN"/>
    </font>
    <font>
      <sz val="10"/>
      <name val="Times New Roman"/>
      <family val="1"/>
    </font>
    <font>
      <sz val="11"/>
      <name val="NikoshBAN"/>
    </font>
    <font>
      <b/>
      <sz val="12"/>
      <color theme="1"/>
      <name val="NikoshBAN"/>
    </font>
    <font>
      <b/>
      <sz val="10"/>
      <name val="NikoshBAN"/>
    </font>
    <font>
      <sz val="9"/>
      <name val="Times New Roman"/>
      <family val="1"/>
    </font>
    <font>
      <sz val="11"/>
      <color rgb="FFFF0000"/>
      <name val="Calibri"/>
      <family val="2"/>
      <scheme val="minor"/>
    </font>
    <font>
      <sz val="13"/>
      <color rgb="FF000000"/>
      <name val="NikoshBAN"/>
    </font>
    <font>
      <sz val="13"/>
      <color theme="1"/>
      <name val="Calibri"/>
      <family val="2"/>
      <scheme val="minor"/>
    </font>
    <font>
      <sz val="9"/>
      <name val="NikoshBAN"/>
    </font>
    <font>
      <sz val="14"/>
      <color theme="1"/>
      <name val="NikoshBAN"/>
    </font>
    <font>
      <sz val="12"/>
      <color theme="1"/>
      <name val="SutonnyOMJ"/>
    </font>
    <font>
      <sz val="12"/>
      <color theme="1"/>
      <name val="NikoshBAN"/>
    </font>
    <font>
      <sz val="12"/>
      <color rgb="FF000000"/>
      <name val="NikoshBAN"/>
    </font>
    <font>
      <sz val="12"/>
      <color theme="1"/>
      <name val="Calibri"/>
      <family val="2"/>
      <scheme val="minor"/>
    </font>
    <font>
      <b/>
      <sz val="12"/>
      <color rgb="FF000000"/>
      <name val="NikoshBAN"/>
    </font>
    <font>
      <b/>
      <sz val="12"/>
      <color theme="1"/>
      <name val="Calibri"/>
      <family val="2"/>
      <scheme val="minor"/>
    </font>
    <font>
      <b/>
      <sz val="10"/>
      <name val="Calibri"/>
      <family val="2"/>
      <scheme val="minor"/>
    </font>
    <font>
      <b/>
      <sz val="10"/>
      <name val="SutonnyOMJ"/>
    </font>
    <font>
      <sz val="10.5"/>
      <name val="NikoshLightBAN"/>
    </font>
    <font>
      <sz val="10"/>
      <color theme="1"/>
      <name val="NikoshBAN"/>
    </font>
    <font>
      <sz val="10"/>
      <color theme="1"/>
      <name val="NikoshLightBAN"/>
    </font>
    <font>
      <sz val="10"/>
      <color rgb="FFFF0000"/>
      <name val="NikoshBAN"/>
    </font>
    <font>
      <sz val="9"/>
      <name val="NikoshLightBAN"/>
    </font>
    <font>
      <sz val="9.5"/>
      <name val="NikoshBAN"/>
    </font>
    <font>
      <sz val="9.5"/>
      <name val="Times New Roman"/>
      <family val="1"/>
    </font>
    <font>
      <sz val="9.5"/>
      <name val="Nikosh"/>
    </font>
    <font>
      <sz val="9.5"/>
      <name val="NikoshLightBAN"/>
    </font>
    <font>
      <b/>
      <sz val="10"/>
      <color theme="1"/>
      <name val="NikoshBAN"/>
    </font>
    <font>
      <sz val="9"/>
      <color theme="1"/>
      <name val="NikoshBAN"/>
    </font>
    <font>
      <sz val="9"/>
      <color theme="1"/>
      <name val="NikoshLightBAN"/>
    </font>
    <font>
      <b/>
      <sz val="11"/>
      <name val="NikoshLightBAN"/>
    </font>
    <font>
      <b/>
      <sz val="11"/>
      <name val="NikoshBAN"/>
    </font>
    <font>
      <sz val="14"/>
      <name val="NikoshLightBAN"/>
    </font>
    <font>
      <sz val="9"/>
      <color theme="1"/>
      <name val="Times New Roman"/>
      <family val="1"/>
    </font>
    <font>
      <sz val="10"/>
      <color theme="1"/>
      <name val="Calibri"/>
      <family val="2"/>
      <scheme val="minor"/>
    </font>
    <font>
      <sz val="10"/>
      <color theme="1"/>
      <name val="Times New Roman"/>
      <family val="1"/>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rgb="FF000000"/>
      </top>
      <bottom/>
      <diagonal/>
    </border>
  </borders>
  <cellStyleXfs count="3">
    <xf numFmtId="0" fontId="0" fillId="0" borderId="0"/>
    <xf numFmtId="9" fontId="5" fillId="0" borderId="0" applyFont="0" applyFill="0" applyBorder="0" applyAlignment="0" applyProtection="0"/>
    <xf numFmtId="41" fontId="5" fillId="0" borderId="0" applyFont="0" applyFill="0" applyBorder="0" applyAlignment="0" applyProtection="0"/>
  </cellStyleXfs>
  <cellXfs count="374">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0" fillId="0" borderId="0" xfId="0" applyAlignment="1">
      <alignment vertical="center" wrapText="1"/>
    </xf>
    <xf numFmtId="0" fontId="0" fillId="0" borderId="0" xfId="0" applyBorder="1"/>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center"/>
    </xf>
    <xf numFmtId="0" fontId="7" fillId="0" borderId="0" xfId="0" applyFont="1" applyBorder="1" applyAlignment="1">
      <alignment vertical="top" wrapText="1"/>
    </xf>
    <xf numFmtId="0" fontId="6" fillId="0" borderId="0" xfId="0" applyFont="1" applyBorder="1"/>
    <xf numFmtId="10" fontId="6" fillId="0" borderId="0" xfId="0" applyNumberFormat="1" applyFont="1" applyBorder="1" applyAlignment="1">
      <alignment horizontal="center"/>
    </xf>
    <xf numFmtId="0" fontId="6" fillId="0" borderId="0" xfId="0" applyFont="1"/>
    <xf numFmtId="0" fontId="6" fillId="0" borderId="0" xfId="0" applyFont="1" applyAlignment="1">
      <alignment horizontal="center"/>
    </xf>
    <xf numFmtId="0" fontId="9"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10" fillId="0" borderId="0" xfId="0" applyFont="1"/>
    <xf numFmtId="0" fontId="0" fillId="0" borderId="0" xfId="0" applyAlignment="1"/>
    <xf numFmtId="0" fontId="11" fillId="0" borderId="0" xfId="0" applyFont="1"/>
    <xf numFmtId="0" fontId="12" fillId="0" borderId="0" xfId="0" applyFont="1" applyBorder="1" applyAlignment="1">
      <alignment horizontal="center"/>
    </xf>
    <xf numFmtId="0" fontId="12" fillId="0" borderId="0" xfId="0" applyFont="1" applyBorder="1" applyAlignment="1">
      <alignment horizontal="center" vertical="top"/>
    </xf>
    <xf numFmtId="1" fontId="0" fillId="0" borderId="0" xfId="0" applyNumberFormat="1"/>
    <xf numFmtId="0" fontId="14" fillId="0" borderId="9" xfId="0" applyFont="1" applyBorder="1" applyAlignment="1">
      <alignment vertical="center"/>
    </xf>
    <xf numFmtId="0" fontId="20" fillId="0" borderId="0" xfId="0" applyFont="1" applyBorder="1"/>
    <xf numFmtId="0" fontId="20" fillId="0" borderId="0" xfId="0" applyFont="1"/>
    <xf numFmtId="0" fontId="24" fillId="0" borderId="0" xfId="0" applyFont="1" applyBorder="1" applyAlignment="1">
      <alignment horizontal="center"/>
    </xf>
    <xf numFmtId="0" fontId="24" fillId="0" borderId="0" xfId="0" applyFont="1" applyAlignment="1">
      <alignment horizontal="center"/>
    </xf>
    <xf numFmtId="0" fontId="22" fillId="0" borderId="0" xfId="0" applyFont="1" applyBorder="1"/>
    <xf numFmtId="0" fontId="22" fillId="0" borderId="0" xfId="0" applyFont="1"/>
    <xf numFmtId="164" fontId="15" fillId="0" borderId="1" xfId="0" applyNumberFormat="1" applyFont="1" applyBorder="1" applyAlignment="1">
      <alignment horizontal="center" vertical="top" wrapText="1"/>
    </xf>
    <xf numFmtId="164" fontId="18" fillId="0" borderId="1" xfId="0" applyNumberFormat="1" applyFont="1" applyBorder="1" applyAlignment="1">
      <alignment horizontal="center" vertical="top" wrapText="1"/>
    </xf>
    <xf numFmtId="1" fontId="0" fillId="0" borderId="0" xfId="0" applyNumberFormat="1" applyBorder="1"/>
    <xf numFmtId="12" fontId="0" fillId="0" borderId="0" xfId="0" applyNumberFormat="1"/>
    <xf numFmtId="0" fontId="28" fillId="0" borderId="0" xfId="0" applyFont="1"/>
    <xf numFmtId="164" fontId="12" fillId="0" borderId="0" xfId="0" applyNumberFormat="1" applyFont="1" applyBorder="1" applyAlignment="1">
      <alignment horizontal="center"/>
    </xf>
    <xf numFmtId="164" fontId="13" fillId="0" borderId="11" xfId="0" applyNumberFormat="1" applyFont="1" applyBorder="1" applyAlignment="1">
      <alignment horizontal="center" vertical="center"/>
    </xf>
    <xf numFmtId="0" fontId="13" fillId="0" borderId="11" xfId="0" applyFont="1" applyBorder="1" applyAlignment="1">
      <alignment horizontal="center" vertical="center" wrapText="1"/>
    </xf>
    <xf numFmtId="164" fontId="13" fillId="0" borderId="1" xfId="0" applyNumberFormat="1" applyFont="1" applyBorder="1" applyAlignment="1">
      <alignment horizontal="center" vertical="center"/>
    </xf>
    <xf numFmtId="0" fontId="29" fillId="0" borderId="1" xfId="0" applyNumberFormat="1" applyFont="1" applyBorder="1" applyAlignment="1">
      <alignment horizontal="center" vertical="center"/>
    </xf>
    <xf numFmtId="1" fontId="29" fillId="0" borderId="1" xfId="0" applyNumberFormat="1" applyFont="1" applyBorder="1" applyAlignment="1">
      <alignment horizontal="center" vertical="center"/>
    </xf>
    <xf numFmtId="10" fontId="13" fillId="0" borderId="4" xfId="1" applyNumberFormat="1" applyFont="1" applyBorder="1" applyAlignment="1">
      <alignment horizontal="center" vertical="center" wrapText="1"/>
    </xf>
    <xf numFmtId="164" fontId="13" fillId="0" borderId="12"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64" fontId="14" fillId="0" borderId="1" xfId="0" applyNumberFormat="1" applyFont="1" applyBorder="1" applyAlignment="1">
      <alignment horizontal="center" vertical="center"/>
    </xf>
    <xf numFmtId="1" fontId="14" fillId="0" borderId="1" xfId="0" applyNumberFormat="1" applyFont="1" applyBorder="1" applyAlignment="1">
      <alignment horizontal="center" vertical="center"/>
    </xf>
    <xf numFmtId="10" fontId="14" fillId="0" borderId="1" xfId="1" applyNumberFormat="1"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xf>
    <xf numFmtId="0" fontId="25" fillId="0" borderId="2" xfId="0" applyFont="1" applyBorder="1" applyAlignment="1">
      <alignment horizontal="center" vertical="center" wrapText="1"/>
    </xf>
    <xf numFmtId="0" fontId="33" fillId="0" borderId="0" xfId="0" applyFont="1"/>
    <xf numFmtId="164" fontId="34" fillId="0" borderId="1" xfId="0" applyNumberFormat="1" applyFont="1" applyBorder="1" applyAlignment="1">
      <alignment horizontal="center" vertical="center"/>
    </xf>
    <xf numFmtId="0" fontId="34" fillId="0" borderId="11" xfId="0" applyFont="1" applyBorder="1" applyAlignment="1">
      <alignment horizontal="center" vertical="center" wrapText="1"/>
    </xf>
    <xf numFmtId="164" fontId="35" fillId="0" borderId="1" xfId="0" applyNumberFormat="1" applyFont="1" applyBorder="1" applyAlignment="1">
      <alignment horizontal="center" vertical="center"/>
    </xf>
    <xf numFmtId="10" fontId="34" fillId="0" borderId="1" xfId="1" applyNumberFormat="1" applyFont="1" applyBorder="1" applyAlignment="1">
      <alignment horizontal="center" vertical="center" wrapText="1"/>
    </xf>
    <xf numFmtId="0" fontId="36" fillId="0" borderId="0" xfId="0" applyFont="1"/>
    <xf numFmtId="164" fontId="34" fillId="0" borderId="12" xfId="0" applyNumberFormat="1" applyFont="1" applyBorder="1" applyAlignment="1">
      <alignment horizontal="center" vertical="center"/>
    </xf>
    <xf numFmtId="0" fontId="34" fillId="0" borderId="1" xfId="0" applyFont="1" applyBorder="1" applyAlignment="1">
      <alignment horizontal="center" vertical="center" wrapText="1"/>
    </xf>
    <xf numFmtId="1" fontId="35" fillId="0" borderId="1" xfId="0" applyNumberFormat="1" applyFont="1" applyBorder="1" applyAlignment="1">
      <alignment horizontal="center" vertical="center"/>
    </xf>
    <xf numFmtId="10" fontId="34" fillId="0" borderId="4" xfId="1" applyNumberFormat="1" applyFont="1" applyBorder="1" applyAlignment="1">
      <alignment horizontal="center" vertical="center" wrapText="1"/>
    </xf>
    <xf numFmtId="164" fontId="25" fillId="0" borderId="1" xfId="0" applyNumberFormat="1" applyFont="1" applyBorder="1" applyAlignment="1">
      <alignment horizontal="center" vertical="center"/>
    </xf>
    <xf numFmtId="164" fontId="37" fillId="0" borderId="1" xfId="0" applyNumberFormat="1" applyFont="1" applyBorder="1" applyAlignment="1">
      <alignment horizontal="center" vertical="center"/>
    </xf>
    <xf numFmtId="10" fontId="25" fillId="0" borderId="1" xfId="1" applyNumberFormat="1" applyFont="1" applyBorder="1" applyAlignment="1">
      <alignment horizontal="center" vertical="center" wrapText="1"/>
    </xf>
    <xf numFmtId="0" fontId="38" fillId="0" borderId="0" xfId="0" applyFont="1"/>
    <xf numFmtId="0" fontId="3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top"/>
    </xf>
    <xf numFmtId="0" fontId="18" fillId="0" borderId="0" xfId="0" applyFont="1" applyAlignment="1">
      <alignment horizontal="right" vertical="top"/>
    </xf>
    <xf numFmtId="0" fontId="18" fillId="0" borderId="0" xfId="0" applyFont="1" applyBorder="1" applyAlignment="1">
      <alignment vertical="top"/>
    </xf>
    <xf numFmtId="0" fontId="18" fillId="0" borderId="14" xfId="0" applyFont="1" applyBorder="1" applyAlignment="1">
      <alignment vertical="top"/>
    </xf>
    <xf numFmtId="0" fontId="18" fillId="0" borderId="11" xfId="0" applyFont="1" applyBorder="1" applyAlignment="1">
      <alignment horizontal="center" vertical="top"/>
    </xf>
    <xf numFmtId="10" fontId="18" fillId="0" borderId="11" xfId="1" applyNumberFormat="1" applyFont="1" applyBorder="1" applyAlignment="1">
      <alignment horizontal="center" vertical="top"/>
    </xf>
    <xf numFmtId="10" fontId="18" fillId="0" borderId="11" xfId="0" applyNumberFormat="1" applyFont="1" applyBorder="1" applyAlignment="1">
      <alignment horizontal="right" vertical="top"/>
    </xf>
    <xf numFmtId="165" fontId="18" fillId="0" borderId="1" xfId="0" applyNumberFormat="1" applyFont="1" applyBorder="1" applyAlignment="1">
      <alignment horizontal="center" vertical="top" wrapText="1"/>
    </xf>
    <xf numFmtId="9" fontId="18" fillId="0" borderId="1" xfId="0" applyNumberFormat="1" applyFont="1" applyBorder="1" applyAlignment="1">
      <alignment horizontal="center" vertical="top"/>
    </xf>
    <xf numFmtId="10" fontId="18" fillId="0" borderId="12" xfId="0" applyNumberFormat="1" applyFont="1" applyBorder="1" applyAlignment="1">
      <alignment vertical="top"/>
    </xf>
    <xf numFmtId="0" fontId="15" fillId="0" borderId="0" xfId="0" applyFont="1" applyAlignment="1">
      <alignment vertical="top"/>
    </xf>
    <xf numFmtId="1" fontId="15" fillId="0" borderId="0" xfId="0" applyNumberFormat="1" applyFont="1" applyAlignment="1">
      <alignment vertical="top"/>
    </xf>
    <xf numFmtId="0" fontId="17" fillId="0" borderId="0" xfId="0" applyFont="1" applyAlignment="1">
      <alignment horizontal="right" vertical="top"/>
    </xf>
    <xf numFmtId="164" fontId="16" fillId="0" borderId="11" xfId="0" applyNumberFormat="1" applyFont="1" applyBorder="1" applyAlignment="1">
      <alignment vertical="top"/>
    </xf>
    <xf numFmtId="10" fontId="16" fillId="0" borderId="11" xfId="0" applyNumberFormat="1" applyFont="1" applyBorder="1" applyAlignment="1">
      <alignment vertical="top"/>
    </xf>
    <xf numFmtId="165" fontId="16" fillId="0" borderId="1" xfId="0" applyNumberFormat="1" applyFont="1" applyBorder="1" applyAlignment="1">
      <alignment horizontal="right" vertical="top"/>
    </xf>
    <xf numFmtId="10" fontId="16" fillId="0" borderId="13" xfId="0" applyNumberFormat="1" applyFont="1" applyBorder="1" applyAlignment="1">
      <alignment vertical="top"/>
    </xf>
    <xf numFmtId="165" fontId="19" fillId="0" borderId="1" xfId="0" applyNumberFormat="1" applyFont="1" applyBorder="1" applyAlignment="1">
      <alignment horizontal="center" vertical="top" wrapText="1"/>
    </xf>
    <xf numFmtId="1" fontId="0" fillId="0" borderId="0" xfId="0" applyNumberFormat="1" applyAlignment="1">
      <alignment vertical="center" wrapText="1"/>
    </xf>
    <xf numFmtId="10" fontId="16" fillId="0" borderId="11" xfId="1" applyNumberFormat="1" applyFont="1" applyBorder="1" applyAlignment="1">
      <alignment vertical="top"/>
    </xf>
    <xf numFmtId="10" fontId="16" fillId="0" borderId="11" xfId="0" applyNumberFormat="1" applyFont="1" applyBorder="1" applyAlignment="1">
      <alignment horizontal="right" vertical="center"/>
    </xf>
    <xf numFmtId="9" fontId="16" fillId="0" borderId="11" xfId="0" applyNumberFormat="1" applyFont="1" applyBorder="1" applyAlignment="1">
      <alignment vertical="top"/>
    </xf>
    <xf numFmtId="9" fontId="16" fillId="0" borderId="11" xfId="1" applyNumberFormat="1" applyFont="1" applyBorder="1" applyAlignment="1">
      <alignment vertical="top"/>
    </xf>
    <xf numFmtId="0" fontId="19" fillId="0" borderId="1" xfId="0" applyFont="1" applyBorder="1" applyAlignment="1">
      <alignment horizontal="center" vertical="center" wrapText="1"/>
    </xf>
    <xf numFmtId="1" fontId="19" fillId="0" borderId="1"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164" fontId="18"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165" fontId="16" fillId="0" borderId="12" xfId="0" applyNumberFormat="1" applyFont="1" applyBorder="1" applyAlignment="1">
      <alignment horizontal="center" vertical="top" wrapText="1"/>
    </xf>
    <xf numFmtId="165" fontId="16" fillId="0" borderId="1" xfId="2" applyNumberFormat="1" applyFont="1" applyBorder="1" applyAlignment="1">
      <alignment horizontal="center" vertical="top"/>
    </xf>
    <xf numFmtId="9" fontId="16" fillId="0" borderId="1" xfId="0" applyNumberFormat="1" applyFont="1" applyBorder="1" applyAlignment="1">
      <alignment horizontal="center" vertical="top"/>
    </xf>
    <xf numFmtId="10" fontId="16" fillId="0" borderId="1" xfId="0" applyNumberFormat="1" applyFont="1" applyBorder="1" applyAlignment="1">
      <alignment vertical="top"/>
    </xf>
    <xf numFmtId="1" fontId="26" fillId="0" borderId="11" xfId="0" applyNumberFormat="1" applyFont="1" applyBorder="1" applyAlignment="1">
      <alignment vertical="top"/>
    </xf>
    <xf numFmtId="164" fontId="26" fillId="0" borderId="11" xfId="0" applyNumberFormat="1" applyFont="1" applyBorder="1" applyAlignment="1">
      <alignment vertical="top"/>
    </xf>
    <xf numFmtId="10" fontId="26" fillId="0" borderId="11" xfId="0" applyNumberFormat="1" applyFont="1" applyBorder="1" applyAlignment="1">
      <alignment vertical="top"/>
    </xf>
    <xf numFmtId="10" fontId="26" fillId="0" borderId="11" xfId="0" applyNumberFormat="1" applyFont="1" applyBorder="1" applyAlignment="1">
      <alignment vertical="center"/>
    </xf>
    <xf numFmtId="1" fontId="26" fillId="0" borderId="12" xfId="0" applyNumberFormat="1" applyFont="1" applyBorder="1" applyAlignment="1">
      <alignment vertical="top"/>
    </xf>
    <xf numFmtId="1" fontId="26" fillId="0" borderId="13" xfId="0" applyNumberFormat="1" applyFont="1" applyBorder="1" applyAlignment="1">
      <alignment vertical="top"/>
    </xf>
    <xf numFmtId="164" fontId="26" fillId="0" borderId="13" xfId="0" applyNumberFormat="1" applyFont="1" applyBorder="1" applyAlignment="1">
      <alignment vertical="top"/>
    </xf>
    <xf numFmtId="10" fontId="26" fillId="0" borderId="12" xfId="0" applyNumberFormat="1" applyFont="1" applyBorder="1" applyAlignment="1">
      <alignment vertical="top"/>
    </xf>
    <xf numFmtId="10" fontId="26" fillId="0" borderId="13" xfId="0" applyNumberFormat="1" applyFont="1" applyBorder="1" applyAlignment="1">
      <alignment vertical="center"/>
    </xf>
    <xf numFmtId="164" fontId="26" fillId="0" borderId="12" xfId="0" applyNumberFormat="1" applyFont="1" applyBorder="1" applyAlignment="1">
      <alignment vertical="top"/>
    </xf>
    <xf numFmtId="10" fontId="26" fillId="0" borderId="12" xfId="0" applyNumberFormat="1" applyFont="1" applyBorder="1" applyAlignment="1">
      <alignment vertical="center"/>
    </xf>
    <xf numFmtId="10" fontId="26" fillId="0" borderId="13" xfId="0" applyNumberFormat="1" applyFont="1" applyBorder="1" applyAlignment="1">
      <alignment vertical="top"/>
    </xf>
    <xf numFmtId="10" fontId="16" fillId="0" borderId="11" xfId="0" applyNumberFormat="1" applyFont="1" applyBorder="1" applyAlignment="1">
      <alignment horizontal="right" vertical="top"/>
    </xf>
    <xf numFmtId="1" fontId="19" fillId="0" borderId="11" xfId="0" applyNumberFormat="1" applyFont="1" applyBorder="1" applyAlignment="1">
      <alignment vertical="top" wrapText="1"/>
    </xf>
    <xf numFmtId="165" fontId="19" fillId="0" borderId="1" xfId="0" applyNumberFormat="1" applyFont="1" applyBorder="1" applyAlignment="1">
      <alignment horizontal="right" vertical="top"/>
    </xf>
    <xf numFmtId="166" fontId="6" fillId="0" borderId="0" xfId="0" applyNumberFormat="1" applyFont="1" applyBorder="1" applyAlignment="1">
      <alignment horizontal="center"/>
    </xf>
    <xf numFmtId="164" fontId="6" fillId="0" borderId="0" xfId="0" applyNumberFormat="1" applyFont="1" applyBorder="1" applyAlignment="1">
      <alignment horizontal="center"/>
    </xf>
    <xf numFmtId="164" fontId="19" fillId="0" borderId="11" xfId="0" applyNumberFormat="1" applyFont="1" applyBorder="1" applyAlignment="1">
      <alignment horizontal="right" vertical="top" wrapText="1"/>
    </xf>
    <xf numFmtId="165" fontId="19" fillId="0" borderId="11" xfId="0" applyNumberFormat="1" applyFont="1" applyBorder="1" applyAlignment="1">
      <alignment horizontal="right" vertical="top"/>
    </xf>
    <xf numFmtId="1" fontId="19" fillId="0" borderId="1" xfId="0" applyNumberFormat="1" applyFont="1" applyBorder="1" applyAlignment="1">
      <alignment vertical="top" wrapText="1"/>
    </xf>
    <xf numFmtId="0" fontId="0" fillId="0" borderId="0" xfId="0"/>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15" xfId="0" applyBorder="1" applyAlignment="1">
      <alignment vertical="center" wrapText="1"/>
    </xf>
    <xf numFmtId="0" fontId="20" fillId="0" borderId="15" xfId="0" applyFont="1" applyBorder="1" applyAlignment="1">
      <alignment vertical="center" wrapText="1"/>
    </xf>
    <xf numFmtId="0" fontId="0" fillId="0" borderId="15" xfId="0" applyBorder="1"/>
    <xf numFmtId="0" fontId="3" fillId="0" borderId="15" xfId="0" applyFont="1" applyBorder="1"/>
    <xf numFmtId="0" fontId="20" fillId="0" borderId="15" xfId="0" applyFont="1" applyBorder="1"/>
    <xf numFmtId="12" fontId="0" fillId="0" borderId="15" xfId="0" applyNumberFormat="1" applyBorder="1"/>
    <xf numFmtId="10" fontId="18" fillId="0" borderId="1" xfId="0" applyNumberFormat="1" applyFont="1" applyBorder="1" applyAlignment="1">
      <alignment horizontal="center" vertical="top"/>
    </xf>
    <xf numFmtId="164" fontId="18" fillId="0" borderId="1" xfId="0" applyNumberFormat="1" applyFont="1" applyBorder="1" applyAlignment="1">
      <alignment horizontal="center" vertical="top" wrapText="1"/>
    </xf>
    <xf numFmtId="0" fontId="50" fillId="0" borderId="1" xfId="0" applyFont="1" applyBorder="1" applyAlignment="1">
      <alignment horizontal="center" vertical="top" wrapText="1"/>
    </xf>
    <xf numFmtId="0" fontId="19" fillId="0" borderId="1" xfId="0" applyFont="1" applyBorder="1" applyAlignment="1">
      <alignment horizontal="center" vertical="top" wrapText="1"/>
    </xf>
    <xf numFmtId="165" fontId="50" fillId="0" borderId="1" xfId="0" applyNumberFormat="1" applyFont="1" applyBorder="1" applyAlignment="1">
      <alignment horizontal="center" vertical="top" wrapText="1"/>
    </xf>
    <xf numFmtId="1" fontId="26" fillId="0" borderId="12" xfId="0" applyNumberFormat="1" applyFont="1" applyBorder="1" applyAlignment="1">
      <alignment horizontal="center" vertical="top"/>
    </xf>
    <xf numFmtId="0" fontId="6" fillId="0" borderId="0" xfId="0" applyFont="1" applyBorder="1" applyAlignment="1">
      <alignment horizontal="center" vertical="top"/>
    </xf>
    <xf numFmtId="0" fontId="6" fillId="0" borderId="0" xfId="0" applyFont="1" applyAlignment="1">
      <alignment horizontal="center" vertical="top"/>
    </xf>
    <xf numFmtId="0" fontId="0" fillId="0" borderId="0" xfId="0" applyBorder="1" applyAlignment="1">
      <alignment horizontal="center" vertical="top"/>
    </xf>
    <xf numFmtId="0" fontId="0" fillId="0" borderId="0" xfId="0" applyAlignment="1">
      <alignment horizontal="center" vertical="top"/>
    </xf>
    <xf numFmtId="164" fontId="16" fillId="0" borderId="13" xfId="0" applyNumberFormat="1" applyFont="1" applyBorder="1" applyAlignment="1">
      <alignment vertical="top"/>
    </xf>
    <xf numFmtId="10" fontId="16" fillId="0" borderId="13" xfId="1" applyNumberFormat="1" applyFont="1" applyBorder="1" applyAlignment="1">
      <alignment vertical="top"/>
    </xf>
    <xf numFmtId="0" fontId="19" fillId="0" borderId="2" xfId="0" applyFont="1" applyBorder="1" applyAlignment="1">
      <alignment horizontal="center" vertical="center" wrapText="1"/>
    </xf>
    <xf numFmtId="0" fontId="19" fillId="0" borderId="2" xfId="0" applyFont="1" applyBorder="1" applyAlignment="1">
      <alignment horizontal="center" vertical="center" wrapText="1"/>
    </xf>
    <xf numFmtId="10" fontId="16" fillId="0" borderId="11" xfId="0" applyNumberFormat="1" applyFont="1" applyBorder="1" applyAlignment="1">
      <alignment horizontal="center" vertical="top" wrapText="1"/>
    </xf>
    <xf numFmtId="10" fontId="19" fillId="0" borderId="11" xfId="0" applyNumberFormat="1" applyFont="1" applyBorder="1" applyAlignment="1">
      <alignment horizontal="right" vertical="top" wrapText="1"/>
    </xf>
    <xf numFmtId="10" fontId="19" fillId="0" borderId="12" xfId="0" applyNumberFormat="1" applyFont="1" applyBorder="1" applyAlignment="1">
      <alignment horizontal="right" vertical="top" wrapText="1"/>
    </xf>
    <xf numFmtId="0" fontId="26" fillId="0" borderId="11" xfId="0" applyFont="1" applyBorder="1" applyAlignment="1">
      <alignment horizontal="center" vertical="top"/>
    </xf>
    <xf numFmtId="10" fontId="26" fillId="0" borderId="11" xfId="1" applyNumberFormat="1" applyFont="1" applyBorder="1" applyAlignment="1">
      <alignment horizontal="center" vertical="top"/>
    </xf>
    <xf numFmtId="165" fontId="26" fillId="0" borderId="1" xfId="0" applyNumberFormat="1" applyFont="1" applyBorder="1" applyAlignment="1">
      <alignment horizontal="center" vertical="top" wrapText="1"/>
    </xf>
    <xf numFmtId="9" fontId="26" fillId="0" borderId="1" xfId="0" applyNumberFormat="1" applyFont="1" applyBorder="1" applyAlignment="1">
      <alignment horizontal="center" vertical="top"/>
    </xf>
    <xf numFmtId="165" fontId="53" fillId="0" borderId="1" xfId="0" applyNumberFormat="1" applyFont="1" applyBorder="1" applyAlignment="1">
      <alignment horizontal="right" vertical="top"/>
    </xf>
    <xf numFmtId="0" fontId="54" fillId="0" borderId="1" xfId="0" applyFont="1" applyBorder="1" applyAlignment="1">
      <alignment horizontal="right" vertical="top" wrapText="1"/>
    </xf>
    <xf numFmtId="9" fontId="16" fillId="0" borderId="11" xfId="0" applyNumberFormat="1" applyFont="1" applyBorder="1" applyAlignment="1">
      <alignment horizontal="center" vertical="top" wrapText="1"/>
    </xf>
    <xf numFmtId="9" fontId="16" fillId="0" borderId="12" xfId="0" applyNumberFormat="1" applyFont="1" applyBorder="1" applyAlignment="1">
      <alignment vertical="top"/>
    </xf>
    <xf numFmtId="165" fontId="16" fillId="0" borderId="13" xfId="0" applyNumberFormat="1" applyFont="1" applyBorder="1" applyAlignment="1">
      <alignment horizontal="center" vertical="top" wrapText="1"/>
    </xf>
    <xf numFmtId="10" fontId="16" fillId="0" borderId="12" xfId="0" applyNumberFormat="1" applyFont="1" applyBorder="1" applyAlignment="1">
      <alignment vertical="top"/>
    </xf>
    <xf numFmtId="1" fontId="20" fillId="0" borderId="0" xfId="0" applyNumberFormat="1" applyFont="1"/>
    <xf numFmtId="0" fontId="55" fillId="0" borderId="0" xfId="0" applyFont="1"/>
    <xf numFmtId="0" fontId="24" fillId="0" borderId="0" xfId="0" applyFont="1" applyBorder="1"/>
    <xf numFmtId="0" fontId="20" fillId="0" borderId="0" xfId="0" applyFont="1" applyBorder="1" applyAlignment="1">
      <alignment vertical="center"/>
    </xf>
    <xf numFmtId="1" fontId="20" fillId="0" borderId="0" xfId="0" applyNumberFormat="1" applyFont="1" applyBorder="1"/>
    <xf numFmtId="10" fontId="20" fillId="0" borderId="0" xfId="0" applyNumberFormat="1" applyFont="1" applyBorder="1"/>
    <xf numFmtId="164" fontId="18" fillId="0" borderId="1" xfId="0" applyNumberFormat="1" applyFont="1" applyBorder="1" applyAlignment="1">
      <alignment horizontal="center" vertical="top" wrapText="1"/>
    </xf>
    <xf numFmtId="0" fontId="20" fillId="0" borderId="0" xfId="0" applyFont="1"/>
    <xf numFmtId="164" fontId="21" fillId="0" borderId="11" xfId="0" applyNumberFormat="1" applyFont="1" applyBorder="1" applyAlignment="1">
      <alignment vertical="top"/>
    </xf>
    <xf numFmtId="9" fontId="21" fillId="0" borderId="11" xfId="1" applyNumberFormat="1" applyFont="1" applyBorder="1" applyAlignment="1">
      <alignment vertical="top"/>
    </xf>
    <xf numFmtId="10" fontId="21" fillId="0" borderId="11" xfId="0" applyNumberFormat="1" applyFont="1" applyBorder="1" applyAlignment="1">
      <alignment vertical="top"/>
    </xf>
    <xf numFmtId="165" fontId="21" fillId="0" borderId="1" xfId="0" applyNumberFormat="1" applyFont="1" applyBorder="1" applyAlignment="1">
      <alignment horizontal="right" vertical="top"/>
    </xf>
    <xf numFmtId="10" fontId="21" fillId="0" borderId="11" xfId="0" applyNumberFormat="1" applyFont="1" applyBorder="1" applyAlignment="1">
      <alignment horizontal="right" vertical="center"/>
    </xf>
    <xf numFmtId="10" fontId="21" fillId="0" borderId="13" xfId="0" applyNumberFormat="1" applyFont="1" applyBorder="1" applyAlignment="1">
      <alignment vertical="top"/>
    </xf>
    <xf numFmtId="0" fontId="9" fillId="0" borderId="12" xfId="0" applyFont="1" applyBorder="1"/>
    <xf numFmtId="1" fontId="9" fillId="0" borderId="0" xfId="0" applyNumberFormat="1" applyFont="1" applyAlignment="1">
      <alignment vertical="center" wrapText="1"/>
    </xf>
    <xf numFmtId="1" fontId="39" fillId="0" borderId="0" xfId="0" applyNumberFormat="1" applyFont="1" applyAlignment="1">
      <alignment vertical="center" wrapText="1"/>
    </xf>
    <xf numFmtId="2" fontId="0" fillId="0" borderId="0" xfId="0" applyNumberFormat="1"/>
    <xf numFmtId="1" fontId="28" fillId="0" borderId="0" xfId="0" applyNumberFormat="1" applyFont="1"/>
    <xf numFmtId="1" fontId="0" fillId="0" borderId="0" xfId="0" applyNumberFormat="1" applyFont="1"/>
    <xf numFmtId="165" fontId="21" fillId="0" borderId="12" xfId="2" applyNumberFormat="1" applyFont="1" applyBorder="1" applyAlignment="1">
      <alignment horizontal="left" vertical="top" wrapText="1"/>
    </xf>
    <xf numFmtId="165" fontId="21" fillId="0" borderId="1" xfId="2" applyNumberFormat="1" applyFont="1" applyBorder="1" applyAlignment="1">
      <alignment horizontal="left" vertical="top" wrapText="1"/>
    </xf>
    <xf numFmtId="0" fontId="24" fillId="0" borderId="1" xfId="0" applyFont="1" applyBorder="1" applyAlignment="1">
      <alignment horizontal="left" vertical="top" wrapText="1"/>
    </xf>
    <xf numFmtId="164" fontId="16" fillId="0" borderId="11" xfId="0" applyNumberFormat="1" applyFont="1" applyBorder="1" applyAlignment="1">
      <alignment horizontal="center" vertical="top"/>
    </xf>
    <xf numFmtId="164" fontId="16" fillId="0" borderId="12" xfId="0" applyNumberFormat="1" applyFont="1" applyBorder="1" applyAlignment="1">
      <alignment horizontal="center" vertical="top"/>
    </xf>
    <xf numFmtId="1" fontId="16" fillId="0" borderId="11" xfId="0" applyNumberFormat="1" applyFont="1" applyBorder="1" applyAlignment="1">
      <alignment horizontal="center" vertical="top"/>
    </xf>
    <xf numFmtId="1" fontId="16" fillId="0" borderId="12" xfId="0" applyNumberFormat="1" applyFont="1" applyBorder="1" applyAlignment="1">
      <alignment horizontal="center" vertical="top"/>
    </xf>
    <xf numFmtId="10" fontId="19" fillId="0" borderId="11" xfId="0" applyNumberFormat="1" applyFont="1" applyBorder="1" applyAlignment="1">
      <alignment horizontal="center" vertical="top" wrapText="1"/>
    </xf>
    <xf numFmtId="10" fontId="19" fillId="0" borderId="13" xfId="0" applyNumberFormat="1" applyFont="1" applyBorder="1" applyAlignment="1">
      <alignment horizontal="center" vertical="top" wrapText="1"/>
    </xf>
    <xf numFmtId="10" fontId="19" fillId="0" borderId="12" xfId="0" applyNumberFormat="1" applyFont="1" applyBorder="1" applyAlignment="1">
      <alignment horizontal="center" vertical="top" wrapText="1"/>
    </xf>
    <xf numFmtId="164" fontId="16" fillId="0" borderId="13" xfId="0" applyNumberFormat="1" applyFont="1" applyBorder="1" applyAlignment="1">
      <alignment horizontal="center" vertical="top"/>
    </xf>
    <xf numFmtId="1" fontId="16" fillId="0" borderId="13" xfId="0" applyNumberFormat="1" applyFont="1" applyBorder="1" applyAlignment="1">
      <alignment horizontal="center" vertical="top"/>
    </xf>
    <xf numFmtId="10" fontId="16" fillId="0" borderId="11" xfId="1" applyNumberFormat="1" applyFont="1" applyBorder="1" applyAlignment="1">
      <alignment horizontal="center" vertical="top"/>
    </xf>
    <xf numFmtId="10" fontId="16" fillId="0" borderId="12" xfId="1" applyNumberFormat="1" applyFont="1" applyBorder="1" applyAlignment="1">
      <alignment horizontal="center" vertical="top"/>
    </xf>
    <xf numFmtId="9" fontId="16" fillId="0" borderId="11" xfId="0" applyNumberFormat="1" applyFont="1" applyBorder="1" applyAlignment="1">
      <alignment horizontal="right" vertical="top"/>
    </xf>
    <xf numFmtId="9" fontId="16" fillId="0" borderId="12" xfId="0" applyNumberFormat="1" applyFont="1" applyBorder="1" applyAlignment="1">
      <alignment horizontal="right" vertical="top"/>
    </xf>
    <xf numFmtId="10" fontId="16" fillId="0" borderId="11" xfId="0" applyNumberFormat="1" applyFont="1" applyBorder="1" applyAlignment="1">
      <alignment horizontal="center" vertical="top"/>
    </xf>
    <xf numFmtId="10" fontId="16" fillId="0" borderId="12" xfId="0" applyNumberFormat="1" applyFont="1" applyBorder="1" applyAlignment="1">
      <alignment horizontal="center" vertical="top"/>
    </xf>
    <xf numFmtId="10" fontId="16" fillId="0" borderId="13" xfId="0" applyNumberFormat="1" applyFont="1" applyBorder="1" applyAlignment="1">
      <alignment horizontal="right" vertical="top"/>
    </xf>
    <xf numFmtId="10" fontId="16" fillId="0" borderId="12" xfId="0" applyNumberFormat="1" applyFont="1" applyBorder="1" applyAlignment="1">
      <alignment horizontal="right" vertical="top"/>
    </xf>
    <xf numFmtId="164" fontId="18" fillId="0" borderId="11" xfId="0" applyNumberFormat="1" applyFont="1" applyBorder="1" applyAlignment="1">
      <alignment horizontal="center" vertical="top" wrapText="1"/>
    </xf>
    <xf numFmtId="164" fontId="18" fillId="0" borderId="13" xfId="0" applyNumberFormat="1" applyFont="1" applyBorder="1" applyAlignment="1">
      <alignment horizontal="center" vertical="top" wrapText="1"/>
    </xf>
    <xf numFmtId="0" fontId="16" fillId="0" borderId="16" xfId="0" applyFont="1" applyBorder="1" applyAlignment="1">
      <alignment horizontal="center" vertical="top" wrapText="1"/>
    </xf>
    <xf numFmtId="0" fontId="16" fillId="0" borderId="13" xfId="0" applyFont="1" applyBorder="1" applyAlignment="1">
      <alignment horizontal="center" vertical="top" wrapText="1"/>
    </xf>
    <xf numFmtId="165" fontId="10" fillId="0" borderId="12" xfId="2" applyNumberFormat="1" applyFont="1" applyBorder="1" applyAlignment="1">
      <alignment horizontal="left" vertical="top" wrapText="1"/>
    </xf>
    <xf numFmtId="165" fontId="10" fillId="0" borderId="1" xfId="2" applyNumberFormat="1" applyFont="1" applyBorder="1" applyAlignment="1">
      <alignment horizontal="left" vertical="top" wrapText="1"/>
    </xf>
    <xf numFmtId="0" fontId="26" fillId="0" borderId="9" xfId="0" applyFont="1" applyBorder="1" applyAlignment="1">
      <alignment horizontal="left" vertical="top" wrapText="1"/>
    </xf>
    <xf numFmtId="0" fontId="18" fillId="0" borderId="9" xfId="0" applyFont="1" applyBorder="1" applyAlignment="1">
      <alignment horizontal="left" vertical="top"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3" xfId="0" applyNumberFormat="1" applyFont="1" applyBorder="1" applyAlignment="1">
      <alignment horizontal="center" vertical="center" wrapText="1"/>
    </xf>
    <xf numFmtId="1" fontId="19" fillId="0" borderId="12" xfId="0" applyNumberFormat="1" applyFont="1" applyBorder="1" applyAlignment="1">
      <alignment horizontal="center" vertical="center" wrapText="1"/>
    </xf>
    <xf numFmtId="0" fontId="41" fillId="0" borderId="11" xfId="0" applyFont="1" applyBorder="1" applyAlignment="1">
      <alignment horizontal="center" vertical="top" wrapText="1"/>
    </xf>
    <xf numFmtId="0" fontId="41" fillId="0" borderId="13" xfId="0" applyFont="1" applyBorder="1" applyAlignment="1">
      <alignment horizontal="center" vertical="top" wrapText="1"/>
    </xf>
    <xf numFmtId="164" fontId="40" fillId="0" borderId="2" xfId="0" applyNumberFormat="1" applyFont="1" applyBorder="1" applyAlignment="1">
      <alignment horizontal="left" vertical="top" wrapText="1"/>
    </xf>
    <xf numFmtId="164" fontId="40" fillId="0" borderId="3" xfId="0" applyNumberFormat="1" applyFont="1" applyBorder="1" applyAlignment="1">
      <alignment horizontal="left" vertical="top" wrapText="1"/>
    </xf>
    <xf numFmtId="164" fontId="40" fillId="0" borderId="4" xfId="0" applyNumberFormat="1" applyFont="1" applyBorder="1" applyAlignment="1">
      <alignment horizontal="left" vertical="top" wrapText="1"/>
    </xf>
    <xf numFmtId="0" fontId="19" fillId="0" borderId="2" xfId="0" applyFont="1" applyBorder="1" applyAlignment="1">
      <alignment horizontal="left" vertical="top"/>
    </xf>
    <xf numFmtId="0" fontId="19" fillId="0" borderId="3" xfId="0" applyFont="1" applyBorder="1" applyAlignment="1">
      <alignment horizontal="left" vertical="top"/>
    </xf>
    <xf numFmtId="0" fontId="19" fillId="0" borderId="4" xfId="0" applyFont="1" applyBorder="1" applyAlignment="1">
      <alignment horizontal="left" vertical="top"/>
    </xf>
    <xf numFmtId="164" fontId="18" fillId="0" borderId="1" xfId="0" applyNumberFormat="1" applyFont="1" applyBorder="1" applyAlignment="1">
      <alignment horizontal="center" vertical="top" wrapText="1"/>
    </xf>
    <xf numFmtId="0" fontId="16" fillId="0" borderId="11" xfId="0" applyFont="1" applyBorder="1" applyAlignment="1">
      <alignment horizontal="center" vertical="top" wrapText="1"/>
    </xf>
    <xf numFmtId="0" fontId="17" fillId="0" borderId="11" xfId="0" applyFont="1" applyBorder="1" applyAlignment="1">
      <alignment horizontal="center" vertical="top" wrapText="1"/>
    </xf>
    <xf numFmtId="0" fontId="17" fillId="0" borderId="13" xfId="0" applyFont="1" applyBorder="1" applyAlignment="1">
      <alignment horizontal="center" vertical="top" wrapText="1"/>
    </xf>
    <xf numFmtId="0" fontId="17" fillId="0" borderId="12" xfId="0" applyFont="1" applyBorder="1" applyAlignment="1">
      <alignment horizontal="center" vertical="top" wrapText="1"/>
    </xf>
    <xf numFmtId="164" fontId="18" fillId="0" borderId="12" xfId="0" applyNumberFormat="1" applyFont="1" applyBorder="1" applyAlignment="1">
      <alignment horizontal="center" vertical="top" wrapText="1"/>
    </xf>
    <xf numFmtId="0" fontId="16" fillId="0" borderId="12" xfId="0" applyFont="1" applyBorder="1" applyAlignment="1">
      <alignment horizontal="center" vertical="top" wrapText="1"/>
    </xf>
    <xf numFmtId="0" fontId="22" fillId="0" borderId="1" xfId="0" applyFont="1" applyBorder="1" applyAlignment="1">
      <alignment horizontal="left" vertical="top" wrapText="1"/>
    </xf>
    <xf numFmtId="10" fontId="16" fillId="0" borderId="13" xfId="0" applyNumberFormat="1" applyFont="1" applyBorder="1" applyAlignment="1">
      <alignment horizontal="center" vertical="top"/>
    </xf>
    <xf numFmtId="0" fontId="21"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13" xfId="0" applyFont="1" applyBorder="1" applyAlignment="1">
      <alignment horizontal="center" vertical="top" wrapText="1"/>
    </xf>
    <xf numFmtId="0" fontId="12" fillId="0" borderId="12" xfId="0" applyFont="1" applyBorder="1" applyAlignment="1">
      <alignment horizontal="center" vertical="top" wrapText="1"/>
    </xf>
    <xf numFmtId="164" fontId="21" fillId="0" borderId="11" xfId="0" applyNumberFormat="1" applyFont="1" applyBorder="1" applyAlignment="1">
      <alignment horizontal="center" vertical="top"/>
    </xf>
    <xf numFmtId="164" fontId="21" fillId="0" borderId="12" xfId="0" applyNumberFormat="1" applyFont="1" applyBorder="1" applyAlignment="1">
      <alignment horizontal="center" vertical="top"/>
    </xf>
    <xf numFmtId="1" fontId="21" fillId="0" borderId="11" xfId="0" applyNumberFormat="1" applyFont="1" applyBorder="1" applyAlignment="1">
      <alignment horizontal="center" vertical="top"/>
    </xf>
    <xf numFmtId="1" fontId="21" fillId="0" borderId="12" xfId="0" applyNumberFormat="1" applyFont="1" applyBorder="1" applyAlignment="1">
      <alignment horizontal="center" vertical="top"/>
    </xf>
    <xf numFmtId="0" fontId="48" fillId="0" borderId="11" xfId="0" applyFont="1" applyBorder="1" applyAlignment="1">
      <alignment horizontal="center" vertical="top" wrapText="1"/>
    </xf>
    <xf numFmtId="0" fontId="48" fillId="0" borderId="13" xfId="0" applyFont="1" applyBorder="1" applyAlignment="1">
      <alignment horizontal="center" vertical="top" wrapText="1"/>
    </xf>
    <xf numFmtId="0" fontId="45" fillId="0" borderId="16" xfId="0" applyFont="1" applyBorder="1" applyAlignment="1">
      <alignment horizontal="center" vertical="top" wrapText="1"/>
    </xf>
    <xf numFmtId="0" fontId="45" fillId="0" borderId="13" xfId="0" applyFont="1" applyBorder="1" applyAlignment="1">
      <alignment horizontal="center" vertical="top" wrapText="1"/>
    </xf>
    <xf numFmtId="0" fontId="45" fillId="0" borderId="12" xfId="0" applyFont="1" applyBorder="1" applyAlignment="1">
      <alignment horizontal="center" vertical="top" wrapText="1"/>
    </xf>
    <xf numFmtId="165" fontId="43" fillId="0" borderId="12" xfId="2" applyNumberFormat="1" applyFont="1" applyBorder="1" applyAlignment="1">
      <alignment horizontal="left" vertical="top" wrapText="1"/>
    </xf>
    <xf numFmtId="165" fontId="43" fillId="0" borderId="1" xfId="2" applyNumberFormat="1" applyFont="1" applyBorder="1" applyAlignment="1">
      <alignment horizontal="left" vertical="top" wrapText="1"/>
    </xf>
    <xf numFmtId="0" fontId="42" fillId="0" borderId="1" xfId="0" applyFont="1" applyBorder="1" applyAlignment="1">
      <alignment horizontal="left" vertical="top" wrapText="1"/>
    </xf>
    <xf numFmtId="165" fontId="10" fillId="0" borderId="2" xfId="2" applyNumberFormat="1" applyFont="1" applyBorder="1" applyAlignment="1">
      <alignment horizontal="left" vertical="top" wrapText="1"/>
    </xf>
    <xf numFmtId="165" fontId="10" fillId="0" borderId="3" xfId="2" applyNumberFormat="1" applyFont="1" applyBorder="1" applyAlignment="1">
      <alignment horizontal="left" vertical="top" wrapText="1"/>
    </xf>
    <xf numFmtId="165" fontId="10" fillId="0" borderId="4" xfId="2" applyNumberFormat="1" applyFont="1" applyBorder="1" applyAlignment="1">
      <alignment horizontal="left" vertical="top" wrapText="1"/>
    </xf>
    <xf numFmtId="164" fontId="16" fillId="0" borderId="13" xfId="0" applyNumberFormat="1" applyFont="1" applyBorder="1" applyAlignment="1">
      <alignment horizontal="center" vertical="top" wrapText="1"/>
    </xf>
    <xf numFmtId="164" fontId="16" fillId="0" borderId="12" xfId="0" applyNumberFormat="1" applyFont="1" applyBorder="1" applyAlignment="1">
      <alignment horizontal="center" vertical="top" wrapText="1"/>
    </xf>
    <xf numFmtId="9" fontId="16" fillId="0" borderId="13" xfId="0" applyNumberFormat="1" applyFont="1" applyBorder="1" applyAlignment="1">
      <alignment horizontal="center" vertical="top" wrapText="1"/>
    </xf>
    <xf numFmtId="9" fontId="16" fillId="0" borderId="12" xfId="0" applyNumberFormat="1" applyFont="1" applyBorder="1" applyAlignment="1">
      <alignment horizontal="center" vertical="top" wrapText="1"/>
    </xf>
    <xf numFmtId="10" fontId="16" fillId="0" borderId="13" xfId="1" applyNumberFormat="1" applyFont="1" applyBorder="1" applyAlignment="1">
      <alignment horizontal="center" vertical="top"/>
    </xf>
    <xf numFmtId="0" fontId="21" fillId="0" borderId="16" xfId="0" applyFont="1" applyBorder="1" applyAlignment="1">
      <alignment horizontal="center" vertical="top" wrapText="1"/>
    </xf>
    <xf numFmtId="2" fontId="16" fillId="0" borderId="11" xfId="0" applyNumberFormat="1" applyFont="1" applyBorder="1" applyAlignment="1">
      <alignment horizontal="center" vertical="top"/>
    </xf>
    <xf numFmtId="2" fontId="16" fillId="0" borderId="12" xfId="0" applyNumberFormat="1" applyFont="1" applyBorder="1" applyAlignment="1">
      <alignment horizontal="center" vertical="top"/>
    </xf>
    <xf numFmtId="0" fontId="19" fillId="0" borderId="5" xfId="0" applyFont="1" applyBorder="1" applyAlignment="1">
      <alignment horizontal="left" vertical="top"/>
    </xf>
    <xf numFmtId="0" fontId="19" fillId="0" borderId="6" xfId="0" applyFont="1" applyBorder="1" applyAlignment="1">
      <alignment horizontal="left" vertical="top"/>
    </xf>
    <xf numFmtId="0" fontId="19" fillId="0" borderId="7" xfId="0" applyFont="1" applyBorder="1" applyAlignment="1">
      <alignment horizontal="left" vertical="top"/>
    </xf>
    <xf numFmtId="164" fontId="40" fillId="0" borderId="15" xfId="0" applyNumberFormat="1" applyFont="1" applyBorder="1" applyAlignment="1">
      <alignment horizontal="center" vertical="center" wrapText="1"/>
    </xf>
    <xf numFmtId="164" fontId="40" fillId="0" borderId="14" xfId="0" applyNumberFormat="1" applyFont="1" applyBorder="1" applyAlignment="1">
      <alignment horizontal="center" vertical="center" wrapText="1"/>
    </xf>
    <xf numFmtId="164" fontId="40" fillId="0" borderId="8" xfId="0" applyNumberFormat="1" applyFont="1" applyBorder="1" applyAlignment="1">
      <alignment horizontal="center" vertical="center" wrapText="1"/>
    </xf>
    <xf numFmtId="164" fontId="40" fillId="0" borderId="10" xfId="0" applyNumberFormat="1" applyFont="1" applyBorder="1" applyAlignment="1">
      <alignment horizontal="center" vertical="center" wrapText="1"/>
    </xf>
    <xf numFmtId="164" fontId="19" fillId="0" borderId="11" xfId="0" applyNumberFormat="1" applyFont="1" applyBorder="1" applyAlignment="1">
      <alignment horizontal="center" vertical="top"/>
    </xf>
    <xf numFmtId="0" fontId="39" fillId="0" borderId="13" xfId="0" applyFont="1" applyBorder="1" applyAlignment="1">
      <alignment horizontal="center" vertical="top"/>
    </xf>
    <xf numFmtId="0" fontId="39" fillId="0" borderId="12" xfId="0" applyFont="1" applyBorder="1" applyAlignment="1">
      <alignment horizontal="center" vertical="top"/>
    </xf>
    <xf numFmtId="10" fontId="19" fillId="0" borderId="11" xfId="0" applyNumberFormat="1" applyFont="1" applyBorder="1" applyAlignment="1">
      <alignment horizontal="center" vertical="top"/>
    </xf>
    <xf numFmtId="10" fontId="19" fillId="0" borderId="13" xfId="0" applyNumberFormat="1" applyFont="1" applyBorder="1" applyAlignment="1">
      <alignment horizontal="center" vertical="top"/>
    </xf>
    <xf numFmtId="10" fontId="19" fillId="0" borderId="12" xfId="0" applyNumberFormat="1" applyFont="1" applyBorder="1" applyAlignment="1">
      <alignment horizontal="center" vertical="top"/>
    </xf>
    <xf numFmtId="0" fontId="18" fillId="0" borderId="16" xfId="0" applyFont="1" applyBorder="1" applyAlignment="1">
      <alignment horizontal="center" vertical="top" wrapText="1"/>
    </xf>
    <xf numFmtId="0" fontId="18" fillId="0" borderId="13" xfId="0" applyFont="1" applyBorder="1" applyAlignment="1">
      <alignment horizontal="center" vertical="top" wrapText="1"/>
    </xf>
    <xf numFmtId="164" fontId="16" fillId="0" borderId="11" xfId="0" applyNumberFormat="1" applyFont="1" applyBorder="1" applyAlignment="1">
      <alignment horizontal="center" vertical="top" wrapText="1"/>
    </xf>
    <xf numFmtId="10" fontId="21" fillId="0" borderId="11" xfId="0" applyNumberFormat="1" applyFont="1" applyBorder="1" applyAlignment="1">
      <alignment horizontal="center" vertical="top"/>
    </xf>
    <xf numFmtId="10" fontId="21" fillId="0" borderId="12" xfId="0" applyNumberFormat="1" applyFont="1" applyBorder="1" applyAlignment="1">
      <alignment horizontal="center" vertical="top"/>
    </xf>
    <xf numFmtId="10" fontId="16" fillId="0" borderId="13" xfId="0" applyNumberFormat="1" applyFont="1" applyBorder="1" applyAlignment="1">
      <alignment horizontal="center" vertical="top" wrapText="1"/>
    </xf>
    <xf numFmtId="0" fontId="8" fillId="0" borderId="0" xfId="0" applyFont="1" applyAlignment="1">
      <alignment horizontal="center" vertical="top" wrapText="1"/>
    </xf>
    <xf numFmtId="10" fontId="19" fillId="0" borderId="1" xfId="0" applyNumberFormat="1" applyFont="1" applyBorder="1" applyAlignment="1">
      <alignment horizontal="right" vertical="top"/>
    </xf>
    <xf numFmtId="164" fontId="19" fillId="0" borderId="11" xfId="0" applyNumberFormat="1" applyFont="1" applyBorder="1" applyAlignment="1">
      <alignment horizontal="right" vertical="top"/>
    </xf>
    <xf numFmtId="164" fontId="19" fillId="0" borderId="13" xfId="0" applyNumberFormat="1" applyFont="1" applyBorder="1" applyAlignment="1">
      <alignment horizontal="right" vertical="top"/>
    </xf>
    <xf numFmtId="10" fontId="19" fillId="0" borderId="11" xfId="0" applyNumberFormat="1" applyFont="1" applyBorder="1" applyAlignment="1">
      <alignment horizontal="right" vertical="top"/>
    </xf>
    <xf numFmtId="10" fontId="19" fillId="0" borderId="13" xfId="0" applyNumberFormat="1" applyFont="1" applyBorder="1" applyAlignment="1">
      <alignment horizontal="right" vertical="top"/>
    </xf>
    <xf numFmtId="0" fontId="19" fillId="0" borderId="5" xfId="0" applyFont="1" applyBorder="1" applyAlignment="1">
      <alignment horizontal="center" vertical="top"/>
    </xf>
    <xf numFmtId="0" fontId="19" fillId="0" borderId="7" xfId="0" applyFont="1" applyBorder="1" applyAlignment="1">
      <alignment horizontal="center" vertical="top"/>
    </xf>
    <xf numFmtId="0" fontId="19" fillId="0" borderId="8" xfId="0" applyFont="1" applyBorder="1" applyAlignment="1">
      <alignment horizontal="center" vertical="top"/>
    </xf>
    <xf numFmtId="0" fontId="19" fillId="0" borderId="10" xfId="0" applyFont="1" applyBorder="1" applyAlignment="1">
      <alignment horizontal="center" vertical="top"/>
    </xf>
    <xf numFmtId="0" fontId="39" fillId="0" borderId="11" xfId="0" applyFont="1" applyBorder="1" applyAlignment="1">
      <alignment horizontal="right" vertical="top"/>
    </xf>
    <xf numFmtId="0" fontId="39" fillId="0" borderId="12" xfId="0" applyFont="1" applyBorder="1" applyAlignment="1">
      <alignment horizontal="right" vertical="top"/>
    </xf>
    <xf numFmtId="164" fontId="19" fillId="0" borderId="12" xfId="0" applyNumberFormat="1" applyFont="1" applyBorder="1" applyAlignment="1">
      <alignment horizontal="right" vertical="top"/>
    </xf>
    <xf numFmtId="1" fontId="19" fillId="0" borderId="11" xfId="0" applyNumberFormat="1" applyFont="1" applyBorder="1" applyAlignment="1">
      <alignment horizontal="right" vertical="top"/>
    </xf>
    <xf numFmtId="1" fontId="19" fillId="0" borderId="12" xfId="0" applyNumberFormat="1" applyFont="1" applyBorder="1" applyAlignment="1">
      <alignment horizontal="right" vertical="top"/>
    </xf>
    <xf numFmtId="1" fontId="24" fillId="0" borderId="0" xfId="0" applyNumberFormat="1" applyFont="1" applyBorder="1" applyAlignment="1">
      <alignment horizontal="center" vertical="center" wrapText="1"/>
    </xf>
    <xf numFmtId="0" fontId="20" fillId="0" borderId="0" xfId="0" applyFont="1"/>
    <xf numFmtId="164" fontId="40" fillId="0" borderId="5" xfId="0" applyNumberFormat="1" applyFont="1" applyBorder="1" applyAlignment="1">
      <alignment horizontal="center" vertical="top" wrapText="1"/>
    </xf>
    <xf numFmtId="164" fontId="40" fillId="0" borderId="7" xfId="0" applyNumberFormat="1" applyFont="1" applyBorder="1" applyAlignment="1">
      <alignment horizontal="center" vertical="top" wrapText="1"/>
    </xf>
    <xf numFmtId="164" fontId="40" fillId="0" borderId="15" xfId="0" applyNumberFormat="1" applyFont="1" applyBorder="1" applyAlignment="1">
      <alignment horizontal="center" vertical="top" wrapText="1"/>
    </xf>
    <xf numFmtId="164" fontId="40" fillId="0" borderId="14" xfId="0" applyNumberFormat="1" applyFont="1" applyBorder="1" applyAlignment="1">
      <alignment horizontal="center" vertical="top" wrapText="1"/>
    </xf>
    <xf numFmtId="10" fontId="19" fillId="0" borderId="11" xfId="0" applyNumberFormat="1" applyFont="1" applyBorder="1" applyAlignment="1">
      <alignment horizontal="right" vertical="top" wrapText="1"/>
    </xf>
    <xf numFmtId="10" fontId="19" fillId="0" borderId="13" xfId="0" applyNumberFormat="1" applyFont="1" applyBorder="1" applyAlignment="1">
      <alignment horizontal="right" vertical="top" wrapText="1"/>
    </xf>
    <xf numFmtId="10" fontId="19" fillId="0" borderId="12" xfId="0" applyNumberFormat="1" applyFont="1" applyBorder="1" applyAlignment="1">
      <alignment horizontal="right" vertical="top" wrapText="1"/>
    </xf>
    <xf numFmtId="0" fontId="23" fillId="0" borderId="16" xfId="0" applyFont="1" applyBorder="1" applyAlignment="1">
      <alignment horizontal="center" vertical="top" wrapText="1"/>
    </xf>
    <xf numFmtId="0" fontId="49" fillId="0" borderId="16" xfId="0" applyFont="1" applyBorder="1" applyAlignment="1">
      <alignment horizontal="center" vertical="top" wrapText="1"/>
    </xf>
    <xf numFmtId="0" fontId="49" fillId="0" borderId="13" xfId="0" applyFont="1" applyBorder="1" applyAlignment="1">
      <alignment horizontal="center" vertical="top" wrapText="1"/>
    </xf>
    <xf numFmtId="0" fontId="49" fillId="0" borderId="12" xfId="0" applyFont="1" applyBorder="1" applyAlignment="1">
      <alignment horizontal="center" vertical="top" wrapText="1"/>
    </xf>
    <xf numFmtId="164" fontId="24" fillId="0" borderId="11" xfId="0" applyNumberFormat="1" applyFont="1" applyBorder="1" applyAlignment="1">
      <alignment horizontal="center" vertical="top" wrapText="1"/>
    </xf>
    <xf numFmtId="164" fontId="24" fillId="0" borderId="13" xfId="0" applyNumberFormat="1" applyFont="1" applyBorder="1" applyAlignment="1">
      <alignment horizontal="center" vertical="top"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165" fontId="21" fillId="0" borderId="2" xfId="2" applyNumberFormat="1" applyFont="1" applyBorder="1" applyAlignment="1">
      <alignment horizontal="left" vertical="top" wrapText="1"/>
    </xf>
    <xf numFmtId="165" fontId="21" fillId="0" borderId="3" xfId="2" applyNumberFormat="1" applyFont="1" applyBorder="1" applyAlignment="1">
      <alignment horizontal="left" vertical="top" wrapText="1"/>
    </xf>
    <xf numFmtId="165" fontId="21" fillId="0" borderId="4" xfId="2" applyNumberFormat="1"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2" fillId="0" borderId="0" xfId="0" applyFont="1" applyAlignment="1">
      <alignment horizontal="center" vertical="center" wrapText="1"/>
    </xf>
    <xf numFmtId="0" fontId="22"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3" fillId="0" borderId="11" xfId="0" applyFont="1" applyBorder="1" applyAlignment="1">
      <alignment horizontal="center" vertical="center" wrapText="1"/>
    </xf>
    <xf numFmtId="0" fontId="30" fillId="0" borderId="13" xfId="0" applyFont="1" applyBorder="1"/>
    <xf numFmtId="0" fontId="30" fillId="0" borderId="12" xfId="0" applyFont="1" applyBorder="1"/>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25" fillId="0" borderId="9" xfId="0" applyFont="1" applyBorder="1" applyAlignment="1">
      <alignment horizontal="center" vertical="center"/>
    </xf>
    <xf numFmtId="164" fontId="18" fillId="0" borderId="11" xfId="0" applyNumberFormat="1" applyFont="1" applyBorder="1" applyAlignment="1">
      <alignment horizontal="center" vertical="top"/>
    </xf>
    <xf numFmtId="164" fontId="18" fillId="0" borderId="13" xfId="0" applyNumberFormat="1" applyFont="1" applyBorder="1" applyAlignment="1">
      <alignment horizontal="center" vertical="top"/>
    </xf>
    <xf numFmtId="0" fontId="0" fillId="0" borderId="12" xfId="0" applyBorder="1"/>
    <xf numFmtId="165" fontId="22" fillId="0" borderId="1" xfId="2" applyNumberFormat="1" applyFont="1" applyBorder="1" applyAlignment="1">
      <alignment horizontal="left" vertical="top" wrapText="1"/>
    </xf>
    <xf numFmtId="165" fontId="22" fillId="0" borderId="1" xfId="2" applyNumberFormat="1" applyFont="1" applyBorder="1" applyAlignment="1">
      <alignment horizontal="left" vertical="top"/>
    </xf>
    <xf numFmtId="0" fontId="31" fillId="0" borderId="11" xfId="0" applyFont="1" applyBorder="1" applyAlignment="1">
      <alignment horizontal="center" vertical="top" wrapText="1"/>
    </xf>
    <xf numFmtId="0" fontId="31" fillId="0" borderId="13" xfId="0" applyFont="1" applyBorder="1" applyAlignment="1">
      <alignment horizontal="center" vertical="top" wrapText="1"/>
    </xf>
    <xf numFmtId="0" fontId="27" fillId="0" borderId="11" xfId="0" applyFont="1" applyBorder="1" applyAlignment="1">
      <alignment horizontal="center" vertical="top" wrapText="1"/>
    </xf>
    <xf numFmtId="0" fontId="27" fillId="0" borderId="13" xfId="0" applyFont="1" applyBorder="1" applyAlignment="1">
      <alignment horizontal="center" vertical="top" wrapText="1"/>
    </xf>
    <xf numFmtId="0" fontId="27" fillId="0" borderId="12" xfId="0" applyFont="1" applyBorder="1" applyAlignment="1">
      <alignment horizontal="center" vertical="top" wrapText="1"/>
    </xf>
    <xf numFmtId="10" fontId="18" fillId="0" borderId="11" xfId="0" applyNumberFormat="1" applyFont="1" applyBorder="1" applyAlignment="1">
      <alignment horizontal="center" vertical="top"/>
    </xf>
    <xf numFmtId="10" fontId="18" fillId="0" borderId="12" xfId="0" applyNumberFormat="1" applyFont="1" applyBorder="1" applyAlignment="1">
      <alignment horizontal="center" vertical="top"/>
    </xf>
    <xf numFmtId="164" fontId="18" fillId="0" borderId="12" xfId="0" applyNumberFormat="1" applyFont="1" applyBorder="1" applyAlignment="1">
      <alignment horizontal="center" vertical="top"/>
    </xf>
    <xf numFmtId="0" fontId="57" fillId="0" borderId="12" xfId="0" applyFont="1" applyBorder="1"/>
    <xf numFmtId="165" fontId="42" fillId="0" borderId="1" xfId="2" applyNumberFormat="1" applyFont="1" applyBorder="1" applyAlignment="1">
      <alignment horizontal="left" vertical="top" wrapText="1"/>
    </xf>
    <xf numFmtId="165" fontId="42" fillId="0" borderId="1" xfId="2" applyNumberFormat="1" applyFont="1" applyBorder="1" applyAlignment="1">
      <alignment horizontal="left" vertical="top"/>
    </xf>
    <xf numFmtId="0" fontId="23" fillId="0" borderId="11" xfId="0" applyFont="1" applyBorder="1" applyAlignment="1">
      <alignment horizontal="center" vertical="top" wrapText="1"/>
    </xf>
    <xf numFmtId="0" fontId="23" fillId="0" borderId="13" xfId="0" applyFont="1" applyBorder="1" applyAlignment="1">
      <alignment horizontal="center" vertical="top" wrapText="1"/>
    </xf>
    <xf numFmtId="0" fontId="22" fillId="0" borderId="1" xfId="0" applyFont="1" applyBorder="1" applyAlignment="1">
      <alignment horizontal="left" vertical="center" wrapText="1"/>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164" fontId="26" fillId="0" borderId="5" xfId="0" applyNumberFormat="1" applyFont="1" applyBorder="1" applyAlignment="1">
      <alignment horizontal="center" vertical="center" wrapText="1"/>
    </xf>
    <xf numFmtId="164" fontId="26" fillId="0" borderId="7" xfId="0" applyNumberFormat="1" applyFont="1" applyBorder="1" applyAlignment="1">
      <alignment horizontal="center" vertical="center" wrapText="1"/>
    </xf>
    <xf numFmtId="164" fontId="26" fillId="0" borderId="15" xfId="0" applyNumberFormat="1" applyFont="1" applyBorder="1" applyAlignment="1">
      <alignment horizontal="center" vertical="center" wrapText="1"/>
    </xf>
    <xf numFmtId="164" fontId="26" fillId="0" borderId="14" xfId="0" applyNumberFormat="1" applyFont="1" applyBorder="1" applyAlignment="1">
      <alignment horizontal="center" vertical="center" wrapText="1"/>
    </xf>
    <xf numFmtId="164" fontId="26" fillId="0" borderId="8"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0" fontId="24" fillId="0" borderId="11" xfId="0" applyFont="1" applyBorder="1" applyAlignment="1">
      <alignment horizontal="center" vertical="top" wrapText="1"/>
    </xf>
    <xf numFmtId="0" fontId="24" fillId="0" borderId="13" xfId="0" applyFont="1" applyBorder="1" applyAlignment="1">
      <alignment horizontal="center" vertical="top" wrapText="1"/>
    </xf>
    <xf numFmtId="164" fontId="44" fillId="0" borderId="11" xfId="0" applyNumberFormat="1" applyFont="1" applyBorder="1" applyAlignment="1">
      <alignment horizontal="center" vertical="top"/>
    </xf>
    <xf numFmtId="164" fontId="44" fillId="0" borderId="12" xfId="0" applyNumberFormat="1" applyFont="1" applyBorder="1" applyAlignment="1">
      <alignment horizontal="center" vertical="top"/>
    </xf>
    <xf numFmtId="0" fontId="19" fillId="0" borderId="11" xfId="0" applyFont="1" applyBorder="1" applyAlignment="1">
      <alignment horizontal="center" vertical="top" wrapText="1"/>
    </xf>
    <xf numFmtId="0" fontId="19" fillId="0" borderId="12" xfId="0" applyFont="1" applyBorder="1" applyAlignment="1">
      <alignment horizontal="center" vertical="top"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2" xfId="0" applyFont="1" applyBorder="1" applyAlignment="1">
      <alignment horizontal="center" vertical="top"/>
    </xf>
    <xf numFmtId="0" fontId="26" fillId="0" borderId="3" xfId="0" applyFont="1" applyBorder="1" applyAlignment="1">
      <alignment horizontal="center" vertical="top"/>
    </xf>
    <xf numFmtId="0" fontId="26" fillId="0" borderId="4" xfId="0" applyFont="1" applyBorder="1" applyAlignment="1">
      <alignment horizontal="center" vertical="top"/>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2" fillId="0" borderId="0" xfId="0"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cellXfs>
  <cellStyles count="3">
    <cellStyle name="Comma [0]" xfId="2" builtinId="6"/>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185"/>
  <sheetViews>
    <sheetView zoomScale="110" zoomScaleNormal="110" workbookViewId="0">
      <selection activeCell="D108" sqref="D108:J108"/>
    </sheetView>
  </sheetViews>
  <sheetFormatPr defaultRowHeight="15.75"/>
  <cols>
    <col min="1" max="1" width="4.28515625" style="31" customWidth="1"/>
    <col min="2" max="2" width="17.28515625" style="27" customWidth="1"/>
    <col min="3" max="3" width="9.28515625" style="165" bestFit="1" customWidth="1"/>
    <col min="4" max="4" width="8.140625" customWidth="1"/>
    <col min="5" max="5" width="9" style="7" bestFit="1" customWidth="1"/>
    <col min="6" max="6" width="9" style="165" customWidth="1"/>
    <col min="7" max="7" width="7.140625" customWidth="1"/>
    <col min="8" max="8" width="8.5703125" style="24" customWidth="1"/>
    <col min="9" max="9" width="8.5703125" customWidth="1"/>
    <col min="10" max="10" width="7.85546875" customWidth="1"/>
  </cols>
  <sheetData>
    <row r="1" spans="1:15" ht="22.5" customHeight="1">
      <c r="A1" s="204" t="s">
        <v>26</v>
      </c>
      <c r="B1" s="205"/>
      <c r="C1" s="205"/>
      <c r="D1" s="205"/>
      <c r="E1" s="79"/>
      <c r="F1" s="79"/>
      <c r="G1" s="79"/>
      <c r="H1" s="80"/>
      <c r="I1" s="79"/>
      <c r="J1" s="81" t="s">
        <v>27</v>
      </c>
      <c r="O1" s="19"/>
    </row>
    <row r="2" spans="1:15" s="5" customFormat="1" ht="94.5" customHeight="1">
      <c r="A2" s="206" t="s">
        <v>1</v>
      </c>
      <c r="B2" s="209" t="s">
        <v>16</v>
      </c>
      <c r="C2" s="92" t="s">
        <v>5</v>
      </c>
      <c r="D2" s="212" t="s">
        <v>49</v>
      </c>
      <c r="E2" s="213"/>
      <c r="F2" s="92" t="s">
        <v>50</v>
      </c>
      <c r="G2" s="92" t="s">
        <v>108</v>
      </c>
      <c r="H2" s="93" t="s">
        <v>109</v>
      </c>
      <c r="I2" s="144" t="s">
        <v>110</v>
      </c>
      <c r="J2" s="209" t="s">
        <v>96</v>
      </c>
    </row>
    <row r="3" spans="1:15" s="5" customFormat="1" ht="25.5" customHeight="1">
      <c r="A3" s="207"/>
      <c r="B3" s="210"/>
      <c r="C3" s="92" t="s">
        <v>11</v>
      </c>
      <c r="D3" s="209" t="s">
        <v>13</v>
      </c>
      <c r="E3" s="209" t="s">
        <v>14</v>
      </c>
      <c r="F3" s="209" t="s">
        <v>11</v>
      </c>
      <c r="G3" s="209" t="s">
        <v>11</v>
      </c>
      <c r="H3" s="214" t="s">
        <v>11</v>
      </c>
      <c r="I3" s="92" t="s">
        <v>15</v>
      </c>
      <c r="J3" s="210"/>
    </row>
    <row r="4" spans="1:15" s="5" customFormat="1" ht="14.25" customHeight="1">
      <c r="A4" s="207"/>
      <c r="B4" s="210"/>
      <c r="C4" s="209" t="s">
        <v>12</v>
      </c>
      <c r="D4" s="210"/>
      <c r="E4" s="210"/>
      <c r="F4" s="210"/>
      <c r="G4" s="210"/>
      <c r="H4" s="215"/>
      <c r="I4" s="209" t="s">
        <v>14</v>
      </c>
      <c r="J4" s="124" t="s">
        <v>23</v>
      </c>
    </row>
    <row r="5" spans="1:15" s="5" customFormat="1" ht="12.75" customHeight="1">
      <c r="A5" s="208"/>
      <c r="B5" s="211"/>
      <c r="C5" s="211"/>
      <c r="D5" s="211"/>
      <c r="E5" s="211"/>
      <c r="F5" s="211"/>
      <c r="G5" s="211"/>
      <c r="H5" s="216"/>
      <c r="I5" s="211"/>
      <c r="J5" s="123" t="s">
        <v>22</v>
      </c>
    </row>
    <row r="6" spans="1:15" s="5" customFormat="1" ht="12.75" customHeight="1">
      <c r="A6" s="33">
        <v>1</v>
      </c>
      <c r="B6" s="32">
        <v>2</v>
      </c>
      <c r="C6" s="164">
        <v>3</v>
      </c>
      <c r="D6" s="32">
        <v>4</v>
      </c>
      <c r="E6" s="33">
        <v>5</v>
      </c>
      <c r="F6" s="32">
        <v>6</v>
      </c>
      <c r="G6" s="33">
        <v>7</v>
      </c>
      <c r="H6" s="32">
        <v>8</v>
      </c>
      <c r="I6" s="33">
        <v>9</v>
      </c>
      <c r="J6" s="32">
        <v>10</v>
      </c>
    </row>
    <row r="7" spans="1:15" s="5" customFormat="1" ht="12.75" customHeight="1">
      <c r="A7" s="219" t="s">
        <v>33</v>
      </c>
      <c r="B7" s="220"/>
      <c r="C7" s="220"/>
      <c r="D7" s="220"/>
      <c r="E7" s="220"/>
      <c r="F7" s="220"/>
      <c r="G7" s="220"/>
      <c r="H7" s="220"/>
      <c r="I7" s="220"/>
      <c r="J7" s="221"/>
    </row>
    <row r="8" spans="1:15" s="5" customFormat="1" ht="12" customHeight="1">
      <c r="A8" s="222" t="s">
        <v>6</v>
      </c>
      <c r="B8" s="223"/>
      <c r="C8" s="223"/>
      <c r="D8" s="223"/>
      <c r="E8" s="223"/>
      <c r="F8" s="223"/>
      <c r="G8" s="223"/>
      <c r="H8" s="223"/>
      <c r="I8" s="223"/>
      <c r="J8" s="224"/>
      <c r="L8" s="5" t="s">
        <v>145</v>
      </c>
      <c r="M8" s="5" t="s">
        <v>146</v>
      </c>
    </row>
    <row r="9" spans="1:15" s="5" customFormat="1" ht="11.25" customHeight="1">
      <c r="A9" s="225">
        <v>1</v>
      </c>
      <c r="B9" s="226" t="s">
        <v>147</v>
      </c>
      <c r="C9" s="82">
        <v>46350</v>
      </c>
      <c r="D9" s="181">
        <v>15404</v>
      </c>
      <c r="E9" s="194">
        <v>0.5464</v>
      </c>
      <c r="F9" s="181">
        <v>20000</v>
      </c>
      <c r="G9" s="181">
        <v>0</v>
      </c>
      <c r="H9" s="183">
        <v>6035.31</v>
      </c>
      <c r="I9" s="88">
        <f>H9/F9</f>
        <v>0.30176550000000002</v>
      </c>
      <c r="J9" s="83">
        <f>SUM(D9+H9)/C9</f>
        <v>0.46255253505933119</v>
      </c>
      <c r="K9" s="87"/>
      <c r="L9" s="87">
        <f>H9</f>
        <v>6035.31</v>
      </c>
    </row>
    <row r="10" spans="1:15" s="5" customFormat="1" ht="12.75" customHeight="1">
      <c r="A10" s="225"/>
      <c r="B10" s="201"/>
      <c r="C10" s="84">
        <v>32880</v>
      </c>
      <c r="D10" s="182"/>
      <c r="E10" s="195"/>
      <c r="F10" s="182"/>
      <c r="G10" s="182"/>
      <c r="H10" s="184"/>
      <c r="I10" s="114">
        <v>8.6099999999999996E-2</v>
      </c>
      <c r="J10" s="85">
        <v>0.59250000000000003</v>
      </c>
    </row>
    <row r="11" spans="1:15" s="5" customFormat="1" ht="53.25" customHeight="1">
      <c r="A11" s="225"/>
      <c r="B11" s="201"/>
      <c r="C11" s="152" t="s">
        <v>66</v>
      </c>
      <c r="D11" s="202" t="s">
        <v>97</v>
      </c>
      <c r="E11" s="203"/>
      <c r="F11" s="203"/>
      <c r="G11" s="203"/>
      <c r="H11" s="203"/>
      <c r="I11" s="203"/>
      <c r="J11" s="203"/>
      <c r="K11" s="125"/>
      <c r="M11" s="5">
        <v>107798</v>
      </c>
    </row>
    <row r="12" spans="1:15" s="5" customFormat="1" ht="155.25" customHeight="1">
      <c r="A12" s="225"/>
      <c r="B12" s="201"/>
      <c r="C12" s="153" t="s">
        <v>67</v>
      </c>
      <c r="D12" s="232" t="s">
        <v>148</v>
      </c>
      <c r="E12" s="232"/>
      <c r="F12" s="232"/>
      <c r="G12" s="232"/>
      <c r="H12" s="232"/>
      <c r="I12" s="232"/>
      <c r="J12" s="232"/>
      <c r="K12" s="125"/>
    </row>
    <row r="13" spans="1:15" s="5" customFormat="1" ht="15" customHeight="1">
      <c r="A13" s="198">
        <v>2</v>
      </c>
      <c r="B13" s="217" t="s">
        <v>40</v>
      </c>
      <c r="C13" s="82">
        <v>49798</v>
      </c>
      <c r="D13" s="181">
        <v>2024</v>
      </c>
      <c r="E13" s="194">
        <v>0.30280000000000001</v>
      </c>
      <c r="F13" s="181">
        <v>6454</v>
      </c>
      <c r="G13" s="181">
        <v>0</v>
      </c>
      <c r="H13" s="183">
        <v>3280.34</v>
      </c>
      <c r="I13" s="88">
        <f>H13/F13</f>
        <v>0.5082646420824295</v>
      </c>
      <c r="J13" s="83">
        <f>SUM(D13+H13)/C13</f>
        <v>0.10651712920197598</v>
      </c>
      <c r="L13" s="87">
        <f>H13</f>
        <v>3280.34</v>
      </c>
    </row>
    <row r="14" spans="1:15" s="5" customFormat="1" ht="21" customHeight="1">
      <c r="A14" s="199"/>
      <c r="B14" s="218"/>
      <c r="C14" s="84">
        <v>27638</v>
      </c>
      <c r="D14" s="182"/>
      <c r="E14" s="195"/>
      <c r="F14" s="182"/>
      <c r="G14" s="182"/>
      <c r="H14" s="184"/>
      <c r="I14" s="89">
        <v>6.1499999999999999E-2</v>
      </c>
      <c r="J14" s="85">
        <v>0.36430000000000001</v>
      </c>
    </row>
    <row r="15" spans="1:15" s="5" customFormat="1" ht="48" customHeight="1">
      <c r="A15" s="199"/>
      <c r="B15" s="218"/>
      <c r="C15" s="152" t="s">
        <v>66</v>
      </c>
      <c r="D15" s="202" t="s">
        <v>68</v>
      </c>
      <c r="E15" s="203"/>
      <c r="F15" s="203"/>
      <c r="G15" s="203"/>
      <c r="H15" s="203"/>
      <c r="I15" s="203"/>
      <c r="J15" s="203"/>
      <c r="K15" s="125"/>
    </row>
    <row r="16" spans="1:15" s="5" customFormat="1" ht="41.25" customHeight="1" thickBot="1">
      <c r="A16" s="199"/>
      <c r="B16" s="218"/>
      <c r="C16" s="153" t="s">
        <v>67</v>
      </c>
      <c r="D16" s="232" t="s">
        <v>149</v>
      </c>
      <c r="E16" s="232"/>
      <c r="F16" s="232"/>
      <c r="G16" s="232"/>
      <c r="H16" s="232"/>
      <c r="I16" s="232"/>
      <c r="J16" s="232"/>
      <c r="K16" s="125"/>
    </row>
    <row r="17" spans="1:12" s="5" customFormat="1" ht="11.25" customHeight="1">
      <c r="A17" s="225">
        <v>3</v>
      </c>
      <c r="B17" s="244" t="s">
        <v>41</v>
      </c>
      <c r="C17" s="82">
        <v>7760</v>
      </c>
      <c r="D17" s="181">
        <v>864</v>
      </c>
      <c r="E17" s="194">
        <f>D17/C17</f>
        <v>0.11134020618556702</v>
      </c>
      <c r="F17" s="181">
        <v>4368</v>
      </c>
      <c r="G17" s="181">
        <v>0</v>
      </c>
      <c r="H17" s="183">
        <v>0</v>
      </c>
      <c r="I17" s="88">
        <f>H17/F17</f>
        <v>0</v>
      </c>
      <c r="J17" s="83">
        <f>SUM(D17+H17)/C17</f>
        <v>0.11134020618556702</v>
      </c>
      <c r="L17" s="87">
        <f>H17</f>
        <v>0</v>
      </c>
    </row>
    <row r="18" spans="1:12" s="5" customFormat="1" ht="13.5" customHeight="1">
      <c r="A18" s="225"/>
      <c r="B18" s="245"/>
      <c r="C18" s="84">
        <v>4766</v>
      </c>
      <c r="D18" s="182"/>
      <c r="E18" s="195"/>
      <c r="F18" s="182">
        <v>1463</v>
      </c>
      <c r="G18" s="182"/>
      <c r="H18" s="184"/>
      <c r="I18" s="89">
        <v>0</v>
      </c>
      <c r="J18" s="85">
        <v>0.1113</v>
      </c>
    </row>
    <row r="19" spans="1:12" s="5" customFormat="1" ht="52.5" customHeight="1">
      <c r="A19" s="225"/>
      <c r="B19" s="245"/>
      <c r="C19" s="152" t="s">
        <v>66</v>
      </c>
      <c r="D19" s="202" t="s">
        <v>69</v>
      </c>
      <c r="E19" s="203"/>
      <c r="F19" s="203"/>
      <c r="G19" s="203"/>
      <c r="H19" s="203"/>
      <c r="I19" s="203"/>
      <c r="J19" s="203"/>
      <c r="K19" s="125"/>
    </row>
    <row r="20" spans="1:12" s="5" customFormat="1" ht="105.75" customHeight="1">
      <c r="A20" s="225"/>
      <c r="B20" s="246"/>
      <c r="C20" s="153" t="s">
        <v>67</v>
      </c>
      <c r="D20" s="232" t="s">
        <v>150</v>
      </c>
      <c r="E20" s="232"/>
      <c r="F20" s="232"/>
      <c r="G20" s="232"/>
      <c r="H20" s="232"/>
      <c r="I20" s="232"/>
      <c r="J20" s="232"/>
      <c r="K20" s="125"/>
    </row>
    <row r="21" spans="1:12" s="5" customFormat="1" ht="14.25" customHeight="1">
      <c r="A21" s="199">
        <v>4</v>
      </c>
      <c r="B21" s="201" t="s">
        <v>25</v>
      </c>
      <c r="C21" s="141">
        <v>1451</v>
      </c>
      <c r="D21" s="188">
        <v>469</v>
      </c>
      <c r="E21" s="233">
        <f>D21/C21</f>
        <v>0.3232253618194349</v>
      </c>
      <c r="F21" s="188">
        <v>792</v>
      </c>
      <c r="G21" s="188">
        <v>0</v>
      </c>
      <c r="H21" s="189">
        <v>99.78</v>
      </c>
      <c r="I21" s="142">
        <f>H21/F21</f>
        <v>0.12598484848484848</v>
      </c>
      <c r="J21" s="85">
        <f>SUM(D21+H21)/C21</f>
        <v>0.39199172984148861</v>
      </c>
      <c r="L21" s="87">
        <f>H21</f>
        <v>99.78</v>
      </c>
    </row>
    <row r="22" spans="1:12" s="5" customFormat="1" ht="14.25" customHeight="1">
      <c r="A22" s="199"/>
      <c r="B22" s="201"/>
      <c r="C22" s="84">
        <v>0</v>
      </c>
      <c r="D22" s="182">
        <v>0</v>
      </c>
      <c r="E22" s="195"/>
      <c r="F22" s="182">
        <v>0</v>
      </c>
      <c r="G22" s="182"/>
      <c r="H22" s="184">
        <v>0</v>
      </c>
      <c r="I22" s="89">
        <v>6.88E-2</v>
      </c>
      <c r="J22" s="85">
        <v>0.39200000000000002</v>
      </c>
    </row>
    <row r="23" spans="1:12" s="5" customFormat="1" ht="30.75" customHeight="1">
      <c r="A23" s="199"/>
      <c r="B23" s="201"/>
      <c r="C23" s="152" t="s">
        <v>66</v>
      </c>
      <c r="D23" s="202" t="s">
        <v>70</v>
      </c>
      <c r="E23" s="203"/>
      <c r="F23" s="203"/>
      <c r="G23" s="203"/>
      <c r="H23" s="203"/>
      <c r="I23" s="203"/>
      <c r="J23" s="203"/>
      <c r="K23" s="125"/>
    </row>
    <row r="24" spans="1:12" s="5" customFormat="1" ht="48.75" customHeight="1">
      <c r="A24" s="230"/>
      <c r="B24" s="231"/>
      <c r="C24" s="153" t="s">
        <v>67</v>
      </c>
      <c r="D24" s="232" t="s">
        <v>151</v>
      </c>
      <c r="E24" s="232"/>
      <c r="F24" s="232"/>
      <c r="G24" s="232"/>
      <c r="H24" s="232"/>
      <c r="I24" s="232"/>
      <c r="J24" s="232"/>
      <c r="K24" s="125"/>
    </row>
    <row r="25" spans="1:12" s="15" customFormat="1" ht="19.5" customHeight="1">
      <c r="A25" s="230">
        <v>5</v>
      </c>
      <c r="B25" s="234" t="s">
        <v>44</v>
      </c>
      <c r="C25" s="141">
        <v>3104</v>
      </c>
      <c r="D25" s="188">
        <v>9</v>
      </c>
      <c r="E25" s="233">
        <v>2.8999999999999998E-3</v>
      </c>
      <c r="F25" s="188">
        <v>2968</v>
      </c>
      <c r="G25" s="188">
        <v>0</v>
      </c>
      <c r="H25" s="189">
        <v>121.43</v>
      </c>
      <c r="I25" s="142">
        <f>H25/F25</f>
        <v>4.0913072776280326E-2</v>
      </c>
      <c r="J25" s="85">
        <f>SUM(D25+H25)/C25</f>
        <v>4.2019974226804126E-2</v>
      </c>
      <c r="L25" s="173">
        <f>H25</f>
        <v>121.43</v>
      </c>
    </row>
    <row r="26" spans="1:12" s="5" customFormat="1" ht="14.25" customHeight="1">
      <c r="A26" s="225"/>
      <c r="B26" s="234"/>
      <c r="C26" s="84">
        <v>1899</v>
      </c>
      <c r="D26" s="182">
        <v>0</v>
      </c>
      <c r="E26" s="195"/>
      <c r="F26" s="182"/>
      <c r="G26" s="182"/>
      <c r="H26" s="184"/>
      <c r="I26" s="89">
        <v>4.0899999999999999E-2</v>
      </c>
      <c r="J26" s="85">
        <v>4.3799999999999999E-2</v>
      </c>
    </row>
    <row r="27" spans="1:12" s="5" customFormat="1" ht="33" customHeight="1">
      <c r="A27" s="225"/>
      <c r="B27" s="234"/>
      <c r="C27" s="152" t="s">
        <v>66</v>
      </c>
      <c r="D27" s="202" t="s">
        <v>133</v>
      </c>
      <c r="E27" s="203"/>
      <c r="F27" s="203"/>
      <c r="G27" s="203"/>
      <c r="H27" s="203"/>
      <c r="I27" s="203"/>
      <c r="J27" s="203"/>
      <c r="K27" s="125"/>
    </row>
    <row r="28" spans="1:12" s="5" customFormat="1" ht="60.75" customHeight="1" thickBot="1">
      <c r="A28" s="225"/>
      <c r="B28" s="234"/>
      <c r="C28" s="153" t="s">
        <v>67</v>
      </c>
      <c r="D28" s="232" t="s">
        <v>121</v>
      </c>
      <c r="E28" s="232"/>
      <c r="F28" s="232"/>
      <c r="G28" s="232"/>
      <c r="H28" s="232"/>
      <c r="I28" s="232"/>
      <c r="J28" s="232"/>
      <c r="K28" s="125"/>
    </row>
    <row r="29" spans="1:12" s="15" customFormat="1" ht="19.5" customHeight="1">
      <c r="A29" s="198">
        <v>6</v>
      </c>
      <c r="B29" s="258" t="s">
        <v>47</v>
      </c>
      <c r="C29" s="82">
        <v>77611</v>
      </c>
      <c r="D29" s="181">
        <v>20</v>
      </c>
      <c r="E29" s="194">
        <v>3.0000000000000001E-3</v>
      </c>
      <c r="F29" s="181">
        <v>70000</v>
      </c>
      <c r="G29" s="181">
        <v>0</v>
      </c>
      <c r="H29" s="183">
        <v>3.76</v>
      </c>
      <c r="I29" s="88">
        <f>H29/F29</f>
        <v>5.3714285714285714E-5</v>
      </c>
      <c r="J29" s="83">
        <f>SUM(D29+H29)/C29</f>
        <v>3.0614217056860495E-4</v>
      </c>
      <c r="L29" s="173">
        <f>H29</f>
        <v>3.76</v>
      </c>
    </row>
    <row r="30" spans="1:12" s="5" customFormat="1" ht="14.25" customHeight="1">
      <c r="A30" s="199"/>
      <c r="B30" s="234"/>
      <c r="C30" s="84">
        <v>0</v>
      </c>
      <c r="D30" s="182">
        <v>0</v>
      </c>
      <c r="E30" s="195"/>
      <c r="F30" s="182"/>
      <c r="G30" s="182"/>
      <c r="H30" s="184"/>
      <c r="I30" s="89">
        <v>0</v>
      </c>
      <c r="J30" s="85">
        <v>2.9999999999999997E-4</v>
      </c>
    </row>
    <row r="31" spans="1:12" s="5" customFormat="1" ht="31.5" customHeight="1">
      <c r="A31" s="199"/>
      <c r="B31" s="234"/>
      <c r="C31" s="152" t="s">
        <v>66</v>
      </c>
      <c r="D31" s="247" t="s">
        <v>71</v>
      </c>
      <c r="E31" s="248"/>
      <c r="F31" s="248"/>
      <c r="G31" s="248"/>
      <c r="H31" s="248"/>
      <c r="I31" s="248"/>
      <c r="J31" s="248"/>
      <c r="K31" s="125"/>
    </row>
    <row r="32" spans="1:12" s="5" customFormat="1" ht="41.25" customHeight="1" thickBot="1">
      <c r="A32" s="199"/>
      <c r="B32" s="234"/>
      <c r="C32" s="153" t="s">
        <v>67</v>
      </c>
      <c r="D32" s="249" t="s">
        <v>152</v>
      </c>
      <c r="E32" s="249"/>
      <c r="F32" s="249"/>
      <c r="G32" s="249"/>
      <c r="H32" s="249"/>
      <c r="I32" s="249"/>
      <c r="J32" s="249"/>
      <c r="K32" s="125"/>
    </row>
    <row r="33" spans="1:13" s="67" customFormat="1" ht="19.5" customHeight="1">
      <c r="A33" s="225">
        <v>7</v>
      </c>
      <c r="B33" s="304" t="s">
        <v>43</v>
      </c>
      <c r="C33" s="82">
        <v>17988</v>
      </c>
      <c r="D33" s="181">
        <v>2139</v>
      </c>
      <c r="E33" s="194">
        <v>0.11990000000000001</v>
      </c>
      <c r="F33" s="181">
        <v>1916</v>
      </c>
      <c r="G33" s="181">
        <v>0</v>
      </c>
      <c r="H33" s="183">
        <v>7.25</v>
      </c>
      <c r="I33" s="88">
        <f>H33/F33</f>
        <v>3.7839248434237997E-3</v>
      </c>
      <c r="J33" s="83">
        <f>SUM(D33+H33)/C33</f>
        <v>0.1193156548810318</v>
      </c>
      <c r="L33" s="174">
        <f>H33</f>
        <v>7.25</v>
      </c>
    </row>
    <row r="34" spans="1:13" s="68" customFormat="1" ht="14.25" customHeight="1">
      <c r="A34" s="225"/>
      <c r="B34" s="234"/>
      <c r="C34" s="84">
        <v>12263</v>
      </c>
      <c r="D34" s="182">
        <v>0</v>
      </c>
      <c r="E34" s="195"/>
      <c r="F34" s="182"/>
      <c r="G34" s="182"/>
      <c r="H34" s="184"/>
      <c r="I34" s="89">
        <v>4.0000000000000002E-4</v>
      </c>
      <c r="J34" s="85">
        <v>0.1195</v>
      </c>
    </row>
    <row r="35" spans="1:13" s="68" customFormat="1" ht="46.5" customHeight="1">
      <c r="A35" s="225"/>
      <c r="B35" s="234"/>
      <c r="C35" s="152" t="s">
        <v>66</v>
      </c>
      <c r="D35" s="250" t="s">
        <v>119</v>
      </c>
      <c r="E35" s="251"/>
      <c r="F35" s="251"/>
      <c r="G35" s="251"/>
      <c r="H35" s="251"/>
      <c r="I35" s="251"/>
      <c r="J35" s="252"/>
      <c r="K35" s="126"/>
    </row>
    <row r="36" spans="1:13" s="68" customFormat="1" ht="31.5" customHeight="1">
      <c r="A36" s="225"/>
      <c r="B36" s="234"/>
      <c r="C36" s="153" t="s">
        <v>67</v>
      </c>
      <c r="D36" s="232" t="s">
        <v>132</v>
      </c>
      <c r="E36" s="232"/>
      <c r="F36" s="232"/>
      <c r="G36" s="232"/>
      <c r="H36" s="232"/>
      <c r="I36" s="232"/>
      <c r="J36" s="232"/>
      <c r="K36" s="126"/>
    </row>
    <row r="37" spans="1:13" ht="13.5" customHeight="1">
      <c r="A37" s="225">
        <v>8</v>
      </c>
      <c r="B37" s="310" t="s">
        <v>162</v>
      </c>
      <c r="C37" s="82">
        <v>1319</v>
      </c>
      <c r="D37" s="181">
        <v>1</v>
      </c>
      <c r="E37" s="194">
        <v>0.2</v>
      </c>
      <c r="F37" s="181">
        <v>1300</v>
      </c>
      <c r="G37" s="181">
        <v>0</v>
      </c>
      <c r="H37" s="259">
        <v>0.54</v>
      </c>
      <c r="I37" s="88">
        <f>H37/F37</f>
        <v>4.1538461538461542E-4</v>
      </c>
      <c r="J37" s="83">
        <f>SUM(H37+D37)/C37</f>
        <v>1.1675511751326763E-3</v>
      </c>
      <c r="L37" s="175">
        <f>H37</f>
        <v>0.54</v>
      </c>
    </row>
    <row r="38" spans="1:13" ht="15" customHeight="1">
      <c r="A38" s="225"/>
      <c r="B38" s="275"/>
      <c r="C38" s="84">
        <v>1319</v>
      </c>
      <c r="D38" s="182">
        <v>0</v>
      </c>
      <c r="E38" s="195"/>
      <c r="F38" s="182"/>
      <c r="G38" s="182"/>
      <c r="H38" s="260"/>
      <c r="I38" s="89">
        <v>0.4</v>
      </c>
      <c r="J38" s="85">
        <v>0.6</v>
      </c>
      <c r="L38" s="36">
        <f>L37+L33+L29+L25+L21+L17+L13+L9</f>
        <v>9548.41</v>
      </c>
    </row>
    <row r="39" spans="1:13" s="68" customFormat="1" ht="44.25" customHeight="1">
      <c r="A39" s="225"/>
      <c r="B39" s="275"/>
      <c r="C39" s="152" t="s">
        <v>66</v>
      </c>
      <c r="D39" s="202" t="s">
        <v>122</v>
      </c>
      <c r="E39" s="203"/>
      <c r="F39" s="203"/>
      <c r="G39" s="203"/>
      <c r="H39" s="203"/>
      <c r="I39" s="203"/>
      <c r="J39" s="203"/>
      <c r="K39" s="126"/>
    </row>
    <row r="40" spans="1:13" s="68" customFormat="1" ht="74.25" customHeight="1">
      <c r="A40" s="225"/>
      <c r="B40" s="311"/>
      <c r="C40" s="153" t="s">
        <v>67</v>
      </c>
      <c r="D40" s="232" t="s">
        <v>153</v>
      </c>
      <c r="E40" s="232"/>
      <c r="F40" s="232"/>
      <c r="G40" s="232"/>
      <c r="H40" s="232"/>
      <c r="I40" s="232"/>
      <c r="J40" s="232"/>
      <c r="K40" s="126"/>
    </row>
    <row r="41" spans="1:13" ht="12.75" customHeight="1">
      <c r="A41" s="199">
        <v>9</v>
      </c>
      <c r="B41" s="201" t="s">
        <v>56</v>
      </c>
      <c r="C41" s="201">
        <v>23553</v>
      </c>
      <c r="D41" s="253">
        <v>20093</v>
      </c>
      <c r="E41" s="255">
        <f>D41/C41</f>
        <v>0.85309726998683821</v>
      </c>
      <c r="F41" s="188">
        <v>2651</v>
      </c>
      <c r="G41" s="188">
        <v>0</v>
      </c>
      <c r="H41" s="189">
        <v>1600</v>
      </c>
      <c r="I41" s="257">
        <f>H41/F41</f>
        <v>0.60354583176159937</v>
      </c>
      <c r="J41" s="196">
        <f>SUM(D41+H41)/C41</f>
        <v>0.92102916825882053</v>
      </c>
      <c r="M41" s="24">
        <f>H41</f>
        <v>1600</v>
      </c>
    </row>
    <row r="42" spans="1:13" ht="11.25" customHeight="1">
      <c r="A42" s="199"/>
      <c r="B42" s="201"/>
      <c r="C42" s="231"/>
      <c r="D42" s="254"/>
      <c r="E42" s="255"/>
      <c r="F42" s="188">
        <v>9284</v>
      </c>
      <c r="G42" s="188"/>
      <c r="H42" s="189">
        <v>9835</v>
      </c>
      <c r="I42" s="191"/>
      <c r="J42" s="196"/>
    </row>
    <row r="43" spans="1:13" ht="19.5" customHeight="1">
      <c r="A43" s="199"/>
      <c r="B43" s="201"/>
      <c r="C43" s="98">
        <v>6793</v>
      </c>
      <c r="D43" s="99">
        <v>0</v>
      </c>
      <c r="E43" s="256"/>
      <c r="F43" s="182">
        <v>0</v>
      </c>
      <c r="G43" s="182"/>
      <c r="H43" s="184">
        <f>H41-H42</f>
        <v>-8235</v>
      </c>
      <c r="I43" s="100">
        <v>0</v>
      </c>
      <c r="J43" s="101">
        <v>1</v>
      </c>
    </row>
    <row r="44" spans="1:13" s="68" customFormat="1" ht="21" customHeight="1">
      <c r="A44" s="199"/>
      <c r="B44" s="201"/>
      <c r="C44" s="152" t="s">
        <v>66</v>
      </c>
      <c r="D44" s="178" t="s">
        <v>123</v>
      </c>
      <c r="E44" s="179"/>
      <c r="F44" s="179"/>
      <c r="G44" s="179"/>
      <c r="H44" s="179"/>
      <c r="I44" s="179"/>
      <c r="J44" s="179"/>
      <c r="K44" s="126"/>
    </row>
    <row r="45" spans="1:13" s="68" customFormat="1" ht="30" customHeight="1">
      <c r="A45" s="230"/>
      <c r="B45" s="231"/>
      <c r="C45" s="153" t="s">
        <v>67</v>
      </c>
      <c r="D45" s="180" t="s">
        <v>124</v>
      </c>
      <c r="E45" s="180"/>
      <c r="F45" s="180"/>
      <c r="G45" s="180"/>
      <c r="H45" s="180"/>
      <c r="I45" s="180"/>
      <c r="J45" s="180"/>
      <c r="K45" s="126"/>
    </row>
    <row r="46" spans="1:13" ht="15">
      <c r="A46" s="225">
        <v>10</v>
      </c>
      <c r="B46" s="227" t="s">
        <v>51</v>
      </c>
      <c r="C46" s="82">
        <v>13439</v>
      </c>
      <c r="D46" s="181">
        <v>0</v>
      </c>
      <c r="E46" s="194">
        <f>D46/C46</f>
        <v>0</v>
      </c>
      <c r="F46" s="181">
        <v>955</v>
      </c>
      <c r="G46" s="181">
        <v>0</v>
      </c>
      <c r="H46" s="183">
        <v>0</v>
      </c>
      <c r="I46" s="91">
        <f>H46/F46</f>
        <v>0</v>
      </c>
      <c r="J46" s="83">
        <f>SUM(H46+D46)/C46</f>
        <v>0</v>
      </c>
      <c r="M46" s="24">
        <f>H46</f>
        <v>0</v>
      </c>
    </row>
    <row r="47" spans="1:13" ht="14.25" customHeight="1">
      <c r="A47" s="225"/>
      <c r="B47" s="228"/>
      <c r="C47" s="84">
        <v>0</v>
      </c>
      <c r="D47" s="182">
        <v>0</v>
      </c>
      <c r="E47" s="195"/>
      <c r="F47" s="182"/>
      <c r="G47" s="182"/>
      <c r="H47" s="184"/>
      <c r="I47" s="89">
        <v>6.7400000000000002E-2</v>
      </c>
      <c r="J47" s="85">
        <v>6.7400000000000002E-2</v>
      </c>
    </row>
    <row r="48" spans="1:13" s="68" customFormat="1" ht="25.5" customHeight="1">
      <c r="A48" s="225"/>
      <c r="B48" s="228"/>
      <c r="C48" s="152" t="s">
        <v>66</v>
      </c>
      <c r="D48" s="178" t="s">
        <v>98</v>
      </c>
      <c r="E48" s="179"/>
      <c r="F48" s="179"/>
      <c r="G48" s="179"/>
      <c r="H48" s="179"/>
      <c r="I48" s="179"/>
      <c r="J48" s="179"/>
      <c r="K48" s="126"/>
    </row>
    <row r="49" spans="1:13" s="68" customFormat="1" ht="54" customHeight="1">
      <c r="A49" s="225"/>
      <c r="B49" s="228"/>
      <c r="C49" s="153" t="s">
        <v>67</v>
      </c>
      <c r="D49" s="180" t="s">
        <v>125</v>
      </c>
      <c r="E49" s="180"/>
      <c r="F49" s="180"/>
      <c r="G49" s="180"/>
      <c r="H49" s="180"/>
      <c r="I49" s="180"/>
      <c r="J49" s="180"/>
      <c r="K49" s="126"/>
    </row>
    <row r="50" spans="1:13" ht="15">
      <c r="A50" s="308">
        <v>11</v>
      </c>
      <c r="B50" s="235" t="s">
        <v>134</v>
      </c>
      <c r="C50" s="166">
        <v>36710</v>
      </c>
      <c r="D50" s="238">
        <v>0</v>
      </c>
      <c r="E50" s="277">
        <f>D50/C50</f>
        <v>0</v>
      </c>
      <c r="F50" s="238">
        <v>21335</v>
      </c>
      <c r="G50" s="238">
        <v>0</v>
      </c>
      <c r="H50" s="240">
        <v>113.55</v>
      </c>
      <c r="I50" s="167">
        <f>H50/F50</f>
        <v>5.3222404499648464E-3</v>
      </c>
      <c r="J50" s="168">
        <f>SUM(H50+D50)/C50</f>
        <v>3.0931626259874693E-3</v>
      </c>
      <c r="M50" s="24">
        <f>H50</f>
        <v>113.55</v>
      </c>
    </row>
    <row r="51" spans="1:13" ht="18.75" customHeight="1">
      <c r="A51" s="309"/>
      <c r="B51" s="236"/>
      <c r="C51" s="169">
        <v>16473</v>
      </c>
      <c r="D51" s="239">
        <v>0</v>
      </c>
      <c r="E51" s="278"/>
      <c r="F51" s="239"/>
      <c r="G51" s="239"/>
      <c r="H51" s="241"/>
      <c r="I51" s="170">
        <v>3.0999999999999999E-3</v>
      </c>
      <c r="J51" s="171">
        <v>0.1</v>
      </c>
    </row>
    <row r="52" spans="1:13" s="68" customFormat="1" ht="75" customHeight="1">
      <c r="A52" s="309"/>
      <c r="B52" s="236"/>
      <c r="C52" s="152" t="s">
        <v>66</v>
      </c>
      <c r="D52" s="178" t="s">
        <v>99</v>
      </c>
      <c r="E52" s="179"/>
      <c r="F52" s="179"/>
      <c r="G52" s="179"/>
      <c r="H52" s="179"/>
      <c r="I52" s="179"/>
      <c r="J52" s="179"/>
      <c r="K52" s="126"/>
    </row>
    <row r="53" spans="1:13" s="68" customFormat="1" ht="104.25" customHeight="1">
      <c r="A53" s="309"/>
      <c r="B53" s="236"/>
      <c r="C53" s="153" t="s">
        <v>67</v>
      </c>
      <c r="D53" s="180" t="s">
        <v>154</v>
      </c>
      <c r="E53" s="180"/>
      <c r="F53" s="180"/>
      <c r="G53" s="180"/>
      <c r="H53" s="180"/>
      <c r="I53" s="180"/>
      <c r="J53" s="180"/>
      <c r="K53" s="126"/>
    </row>
    <row r="54" spans="1:13" ht="15">
      <c r="A54" s="225">
        <v>12</v>
      </c>
      <c r="B54" s="235" t="s">
        <v>135</v>
      </c>
      <c r="C54" s="166">
        <v>110923</v>
      </c>
      <c r="D54" s="238">
        <v>0</v>
      </c>
      <c r="E54" s="277">
        <v>0.25</v>
      </c>
      <c r="F54" s="238">
        <v>40239</v>
      </c>
      <c r="G54" s="238">
        <v>0</v>
      </c>
      <c r="H54" s="240">
        <v>0</v>
      </c>
      <c r="I54" s="167">
        <f>H54/F54</f>
        <v>0</v>
      </c>
      <c r="J54" s="168">
        <f>SUM(H54+D54)/C54</f>
        <v>0</v>
      </c>
      <c r="M54" s="24">
        <f>H54</f>
        <v>0</v>
      </c>
    </row>
    <row r="55" spans="1:13" ht="17.25" customHeight="1">
      <c r="A55" s="225"/>
      <c r="B55" s="236"/>
      <c r="C55" s="169">
        <v>48627</v>
      </c>
      <c r="D55" s="239">
        <v>0</v>
      </c>
      <c r="E55" s="278"/>
      <c r="F55" s="239"/>
      <c r="G55" s="239"/>
      <c r="H55" s="241"/>
      <c r="I55" s="170">
        <v>0</v>
      </c>
      <c r="J55" s="171">
        <v>0.15</v>
      </c>
    </row>
    <row r="56" spans="1:13" s="68" customFormat="1" ht="25.5" customHeight="1">
      <c r="A56" s="225"/>
      <c r="B56" s="236"/>
      <c r="C56" s="152" t="s">
        <v>66</v>
      </c>
      <c r="D56" s="178" t="s">
        <v>100</v>
      </c>
      <c r="E56" s="179"/>
      <c r="F56" s="179"/>
      <c r="G56" s="179"/>
      <c r="H56" s="179"/>
      <c r="I56" s="179"/>
      <c r="J56" s="179"/>
      <c r="K56" s="126"/>
    </row>
    <row r="57" spans="1:13" s="68" customFormat="1" ht="125.25" customHeight="1">
      <c r="A57" s="225"/>
      <c r="B57" s="237"/>
      <c r="C57" s="153" t="s">
        <v>67</v>
      </c>
      <c r="D57" s="180" t="s">
        <v>155</v>
      </c>
      <c r="E57" s="180"/>
      <c r="F57" s="180"/>
      <c r="G57" s="180"/>
      <c r="H57" s="180"/>
      <c r="I57" s="180"/>
      <c r="J57" s="180"/>
      <c r="K57" s="126"/>
    </row>
    <row r="58" spans="1:13" ht="21.75" customHeight="1">
      <c r="A58" s="198">
        <v>13</v>
      </c>
      <c r="B58" s="242" t="s">
        <v>58</v>
      </c>
      <c r="C58" s="82">
        <v>7602.2150000000001</v>
      </c>
      <c r="D58" s="181">
        <v>0</v>
      </c>
      <c r="E58" s="194">
        <f>D58/C58</f>
        <v>0</v>
      </c>
      <c r="F58" s="181">
        <v>4561</v>
      </c>
      <c r="G58" s="181">
        <v>0</v>
      </c>
      <c r="H58" s="183">
        <v>0</v>
      </c>
      <c r="I58" s="91">
        <f>H58/F58</f>
        <v>0</v>
      </c>
      <c r="J58" s="83">
        <f>SUM(H58+D58)/C58</f>
        <v>0</v>
      </c>
      <c r="M58" s="24">
        <f>H58</f>
        <v>0</v>
      </c>
    </row>
    <row r="59" spans="1:13" ht="18" customHeight="1">
      <c r="A59" s="199"/>
      <c r="B59" s="243"/>
      <c r="C59" s="84">
        <v>0</v>
      </c>
      <c r="D59" s="182">
        <v>0</v>
      </c>
      <c r="E59" s="195"/>
      <c r="F59" s="182"/>
      <c r="G59" s="182"/>
      <c r="H59" s="184"/>
      <c r="I59" s="89">
        <v>0.108</v>
      </c>
      <c r="J59" s="85">
        <v>0.108</v>
      </c>
    </row>
    <row r="60" spans="1:13" s="68" customFormat="1" ht="31.5" customHeight="1">
      <c r="A60" s="199"/>
      <c r="B60" s="243"/>
      <c r="C60" s="152" t="s">
        <v>66</v>
      </c>
      <c r="D60" s="178" t="s">
        <v>120</v>
      </c>
      <c r="E60" s="179"/>
      <c r="F60" s="179"/>
      <c r="G60" s="179"/>
      <c r="H60" s="179"/>
      <c r="I60" s="179"/>
      <c r="J60" s="179"/>
      <c r="K60" s="126"/>
    </row>
    <row r="61" spans="1:13" s="68" customFormat="1" ht="88.5" customHeight="1">
      <c r="A61" s="199"/>
      <c r="B61" s="243"/>
      <c r="C61" s="153" t="s">
        <v>67</v>
      </c>
      <c r="D61" s="180" t="s">
        <v>156</v>
      </c>
      <c r="E61" s="180"/>
      <c r="F61" s="180"/>
      <c r="G61" s="180"/>
      <c r="H61" s="180"/>
      <c r="I61" s="180"/>
      <c r="J61" s="180"/>
      <c r="K61" s="126"/>
    </row>
    <row r="62" spans="1:13" ht="14.25" customHeight="1">
      <c r="A62" s="225">
        <v>14</v>
      </c>
      <c r="B62" s="227" t="s">
        <v>52</v>
      </c>
      <c r="C62" s="82">
        <v>1209.32</v>
      </c>
      <c r="D62" s="181">
        <v>0</v>
      </c>
      <c r="E62" s="194">
        <f>D62/C62</f>
        <v>0</v>
      </c>
      <c r="F62" s="181">
        <v>4561</v>
      </c>
      <c r="G62" s="181">
        <v>0</v>
      </c>
      <c r="H62" s="183">
        <v>0</v>
      </c>
      <c r="I62" s="91">
        <f>H62/F62</f>
        <v>0</v>
      </c>
      <c r="J62" s="83">
        <f>SUM(H62+D62)/C62</f>
        <v>0</v>
      </c>
      <c r="L62" s="20"/>
      <c r="M62" s="24">
        <f>H62</f>
        <v>0</v>
      </c>
    </row>
    <row r="63" spans="1:13" ht="24.75" customHeight="1">
      <c r="A63" s="225"/>
      <c r="B63" s="228"/>
      <c r="C63" s="84">
        <v>762.57</v>
      </c>
      <c r="D63" s="182">
        <v>0</v>
      </c>
      <c r="E63" s="195"/>
      <c r="F63" s="182"/>
      <c r="G63" s="182"/>
      <c r="H63" s="184"/>
      <c r="I63" s="89">
        <v>0.4</v>
      </c>
      <c r="J63" s="85">
        <v>0.4</v>
      </c>
      <c r="M63" s="176">
        <f>M62+M58+M54+M50+M46+M41</f>
        <v>1713.55</v>
      </c>
    </row>
    <row r="64" spans="1:13" s="68" customFormat="1" ht="25.5" customHeight="1">
      <c r="A64" s="225"/>
      <c r="B64" s="228"/>
      <c r="C64" s="152" t="s">
        <v>66</v>
      </c>
      <c r="D64" s="178" t="s">
        <v>157</v>
      </c>
      <c r="E64" s="179"/>
      <c r="F64" s="179"/>
      <c r="G64" s="179"/>
      <c r="H64" s="179"/>
      <c r="I64" s="179"/>
      <c r="J64" s="179"/>
      <c r="K64" s="126"/>
    </row>
    <row r="65" spans="1:13" s="68" customFormat="1" ht="99.75" customHeight="1">
      <c r="A65" s="225"/>
      <c r="B65" s="229"/>
      <c r="C65" s="153" t="s">
        <v>67</v>
      </c>
      <c r="D65" s="180" t="s">
        <v>126</v>
      </c>
      <c r="E65" s="180"/>
      <c r="F65" s="180"/>
      <c r="G65" s="180"/>
      <c r="H65" s="180"/>
      <c r="I65" s="180"/>
      <c r="J65" s="180"/>
      <c r="K65" s="126"/>
    </row>
    <row r="66" spans="1:13" ht="15.75" customHeight="1">
      <c r="A66" s="264" t="s">
        <v>24</v>
      </c>
      <c r="B66" s="265"/>
      <c r="C66" s="115">
        <f>C9+C13+C17+C21+C25+C29+C33+C37+C41+C46+C50+C54+C58+C62</f>
        <v>398817.53500000003</v>
      </c>
      <c r="D66" s="115">
        <f>D9+D13+D17+D21+D25+D29+D33+D37+D41+D46+D50+D54+D58+D62</f>
        <v>41023</v>
      </c>
      <c r="E66" s="185">
        <v>0.33234088457389427</v>
      </c>
      <c r="F66" s="268">
        <f>F9+F13+F17+F21+F25+F29+F33+F37+F41+F46+F50+F54+F58+F62</f>
        <v>182100</v>
      </c>
      <c r="G66" s="268">
        <f>G9+G13+G17+G21+G25+G29+G33+G37+G41+G46+G50+G54+G58+G62</f>
        <v>0</v>
      </c>
      <c r="H66" s="268">
        <f>H9+H13+H17+H21+H25+H29+H33+H37+H41+H46+H50+H54+H58+H62</f>
        <v>11261.960000000003</v>
      </c>
      <c r="I66" s="185">
        <f>H66/F66</f>
        <v>6.1844920373421215E-2</v>
      </c>
      <c r="J66" s="271">
        <f>SUM(D66+H66)/C66</f>
        <v>0.13109995276411304</v>
      </c>
    </row>
    <row r="67" spans="1:13" ht="12" customHeight="1">
      <c r="A67" s="264"/>
      <c r="B67" s="265"/>
      <c r="C67" s="116">
        <f>C10+C14+C18+C22+C26+C30+C34+C38+C42+C47+C51+C55+C59+C63</f>
        <v>146627.57</v>
      </c>
      <c r="D67" s="116">
        <f>D10+D14+D18+D22+D26+D30+D34+D38+D42+D47+D51+D55+D59+D63</f>
        <v>0</v>
      </c>
      <c r="E67" s="186"/>
      <c r="F67" s="269"/>
      <c r="G67" s="269"/>
      <c r="H67" s="269"/>
      <c r="I67" s="186"/>
      <c r="J67" s="272"/>
    </row>
    <row r="68" spans="1:13" ht="19.5" customHeight="1">
      <c r="A68" s="266"/>
      <c r="B68" s="267"/>
      <c r="C68" s="121"/>
      <c r="D68" s="86"/>
      <c r="E68" s="187"/>
      <c r="F68" s="270"/>
      <c r="G68" s="270"/>
      <c r="H68" s="270"/>
      <c r="I68" s="187"/>
      <c r="J68" s="273"/>
    </row>
    <row r="69" spans="1:13" s="4" customFormat="1" ht="13.5" customHeight="1" thickBot="1">
      <c r="A69" s="261" t="s">
        <v>10</v>
      </c>
      <c r="B69" s="262"/>
      <c r="C69" s="262"/>
      <c r="D69" s="262"/>
      <c r="E69" s="262"/>
      <c r="F69" s="262"/>
      <c r="G69" s="262"/>
      <c r="H69" s="262"/>
      <c r="I69" s="262"/>
      <c r="J69" s="263"/>
    </row>
    <row r="70" spans="1:13" s="4" customFormat="1" ht="12.75" customHeight="1">
      <c r="A70" s="198">
        <v>15</v>
      </c>
      <c r="B70" s="274" t="s">
        <v>65</v>
      </c>
      <c r="C70" s="276">
        <v>20456</v>
      </c>
      <c r="D70" s="181">
        <v>14860</v>
      </c>
      <c r="E70" s="185">
        <f>D70/C70</f>
        <v>0.72643723113023073</v>
      </c>
      <c r="F70" s="181">
        <v>5590</v>
      </c>
      <c r="G70" s="181">
        <v>343.43</v>
      </c>
      <c r="H70" s="183">
        <v>488.54</v>
      </c>
      <c r="I70" s="190">
        <v>0</v>
      </c>
      <c r="J70" s="192">
        <v>0</v>
      </c>
      <c r="M70" s="177">
        <f>H70</f>
        <v>488.54</v>
      </c>
    </row>
    <row r="71" spans="1:13" s="4" customFormat="1" ht="12.75" customHeight="1">
      <c r="A71" s="199"/>
      <c r="B71" s="275"/>
      <c r="C71" s="254"/>
      <c r="D71" s="182"/>
      <c r="E71" s="186"/>
      <c r="F71" s="188"/>
      <c r="G71" s="188"/>
      <c r="H71" s="189"/>
      <c r="I71" s="191"/>
      <c r="J71" s="193"/>
    </row>
    <row r="72" spans="1:13" ht="12.75" customHeight="1">
      <c r="A72" s="199"/>
      <c r="B72" s="275"/>
      <c r="C72" s="98">
        <v>0</v>
      </c>
      <c r="D72" s="99">
        <v>0</v>
      </c>
      <c r="E72" s="187"/>
      <c r="F72" s="182"/>
      <c r="G72" s="182"/>
      <c r="H72" s="184"/>
      <c r="I72" s="154">
        <v>8.7400000000000005E-2</v>
      </c>
      <c r="J72" s="155">
        <v>0.87</v>
      </c>
      <c r="K72" s="24"/>
    </row>
    <row r="73" spans="1:13" s="122" customFormat="1" ht="30.75" customHeight="1">
      <c r="A73" s="199"/>
      <c r="B73" s="275"/>
      <c r="C73" s="152" t="s">
        <v>66</v>
      </c>
      <c r="D73" s="178" t="s">
        <v>72</v>
      </c>
      <c r="E73" s="179"/>
      <c r="F73" s="179"/>
      <c r="G73" s="179"/>
      <c r="H73" s="179"/>
      <c r="I73" s="179"/>
      <c r="J73" s="179"/>
      <c r="K73" s="127"/>
    </row>
    <row r="74" spans="1:13" s="122" customFormat="1" ht="33.75" customHeight="1" thickBot="1">
      <c r="A74" s="199"/>
      <c r="B74" s="275"/>
      <c r="C74" s="153" t="s">
        <v>67</v>
      </c>
      <c r="D74" s="180" t="s">
        <v>101</v>
      </c>
      <c r="E74" s="180"/>
      <c r="F74" s="180"/>
      <c r="G74" s="180"/>
      <c r="H74" s="180"/>
      <c r="I74" s="180"/>
      <c r="J74" s="180"/>
      <c r="K74" s="127"/>
    </row>
    <row r="75" spans="1:13" ht="15.75" customHeight="1">
      <c r="A75" s="198">
        <v>16</v>
      </c>
      <c r="B75" s="200" t="s">
        <v>113</v>
      </c>
      <c r="C75" s="276">
        <v>6766</v>
      </c>
      <c r="D75" s="226">
        <v>2</v>
      </c>
      <c r="E75" s="185">
        <f>D75/C75</f>
        <v>2.9559562518474729E-4</v>
      </c>
      <c r="F75" s="181">
        <v>0</v>
      </c>
      <c r="G75" s="181">
        <v>315</v>
      </c>
      <c r="H75" s="183">
        <v>315</v>
      </c>
      <c r="I75" s="190">
        <v>0</v>
      </c>
      <c r="J75" s="192">
        <v>0</v>
      </c>
      <c r="M75" s="24">
        <f>H75</f>
        <v>315</v>
      </c>
    </row>
    <row r="76" spans="1:13" ht="12.75" customHeight="1">
      <c r="A76" s="199"/>
      <c r="B76" s="201"/>
      <c r="C76" s="254"/>
      <c r="D76" s="231"/>
      <c r="E76" s="186"/>
      <c r="F76" s="188">
        <v>2500</v>
      </c>
      <c r="G76" s="188"/>
      <c r="H76" s="189"/>
      <c r="I76" s="191"/>
      <c r="J76" s="193"/>
      <c r="M76" s="36"/>
    </row>
    <row r="77" spans="1:13" ht="24" customHeight="1">
      <c r="A77" s="199"/>
      <c r="B77" s="201"/>
      <c r="C77" s="156">
        <v>0</v>
      </c>
      <c r="D77" s="99">
        <v>0</v>
      </c>
      <c r="E77" s="187"/>
      <c r="F77" s="182">
        <v>0</v>
      </c>
      <c r="G77" s="182"/>
      <c r="H77" s="184"/>
      <c r="I77" s="145">
        <v>0.108</v>
      </c>
      <c r="J77" s="157">
        <v>0.11899999999999999</v>
      </c>
    </row>
    <row r="78" spans="1:13" s="4" customFormat="1" ht="27.75" customHeight="1">
      <c r="A78" s="199"/>
      <c r="B78" s="201"/>
      <c r="C78" s="152" t="s">
        <v>66</v>
      </c>
      <c r="D78" s="178" t="s">
        <v>73</v>
      </c>
      <c r="E78" s="179"/>
      <c r="F78" s="179"/>
      <c r="G78" s="179"/>
      <c r="H78" s="179"/>
      <c r="I78" s="179"/>
      <c r="J78" s="179"/>
      <c r="K78" s="128"/>
    </row>
    <row r="79" spans="1:13" s="4" customFormat="1" ht="34.5" customHeight="1">
      <c r="A79" s="230"/>
      <c r="B79" s="231"/>
      <c r="C79" s="153" t="s">
        <v>67</v>
      </c>
      <c r="D79" s="180" t="s">
        <v>127</v>
      </c>
      <c r="E79" s="180"/>
      <c r="F79" s="180"/>
      <c r="G79" s="180"/>
      <c r="H79" s="180"/>
      <c r="I79" s="180"/>
      <c r="J79" s="180"/>
      <c r="K79" s="128"/>
    </row>
    <row r="80" spans="1:13" ht="12" customHeight="1">
      <c r="A80" s="199">
        <v>17</v>
      </c>
      <c r="B80" s="201" t="s">
        <v>60</v>
      </c>
      <c r="C80" s="253">
        <v>502</v>
      </c>
      <c r="D80" s="253">
        <v>0</v>
      </c>
      <c r="E80" s="279">
        <v>0</v>
      </c>
      <c r="F80" s="188">
        <v>0</v>
      </c>
      <c r="G80" s="188">
        <v>0</v>
      </c>
      <c r="H80" s="189">
        <v>0</v>
      </c>
      <c r="I80" s="257">
        <v>0</v>
      </c>
      <c r="J80" s="196">
        <f>SUM(H80+D80)/C80</f>
        <v>0</v>
      </c>
      <c r="K80" s="24"/>
      <c r="M80">
        <v>0</v>
      </c>
    </row>
    <row r="81" spans="1:13" ht="12" customHeight="1">
      <c r="A81" s="199"/>
      <c r="B81" s="201"/>
      <c r="C81" s="254"/>
      <c r="D81" s="231"/>
      <c r="E81" s="279"/>
      <c r="F81" s="188">
        <v>0</v>
      </c>
      <c r="G81" s="188"/>
      <c r="H81" s="189">
        <v>0</v>
      </c>
      <c r="I81" s="191"/>
      <c r="J81" s="197"/>
      <c r="M81" s="176">
        <f>M70+M75+M80</f>
        <v>803.54</v>
      </c>
    </row>
    <row r="82" spans="1:13" ht="12" customHeight="1">
      <c r="A82" s="199"/>
      <c r="B82" s="201"/>
      <c r="C82" s="156">
        <v>0</v>
      </c>
      <c r="D82" s="99">
        <v>0</v>
      </c>
      <c r="E82" s="279"/>
      <c r="F82" s="182">
        <v>0</v>
      </c>
      <c r="G82" s="182"/>
      <c r="H82" s="184">
        <v>0</v>
      </c>
      <c r="I82" s="145">
        <v>0</v>
      </c>
      <c r="J82" s="155">
        <v>0</v>
      </c>
    </row>
    <row r="83" spans="1:13" s="122" customFormat="1" ht="42.75" customHeight="1">
      <c r="A83" s="199"/>
      <c r="B83" s="201"/>
      <c r="C83" s="152" t="s">
        <v>66</v>
      </c>
      <c r="D83" s="178" t="s">
        <v>74</v>
      </c>
      <c r="E83" s="179"/>
      <c r="F83" s="179"/>
      <c r="G83" s="179"/>
      <c r="H83" s="179"/>
      <c r="I83" s="179"/>
      <c r="J83" s="179"/>
      <c r="K83" s="127"/>
    </row>
    <row r="84" spans="1:13" s="122" customFormat="1" ht="36.75" customHeight="1" thickBot="1">
      <c r="A84" s="199"/>
      <c r="B84" s="201"/>
      <c r="C84" s="153" t="s">
        <v>67</v>
      </c>
      <c r="D84" s="180" t="s">
        <v>114</v>
      </c>
      <c r="E84" s="180"/>
      <c r="F84" s="180"/>
      <c r="G84" s="180"/>
      <c r="H84" s="180"/>
      <c r="I84" s="180"/>
      <c r="J84" s="180"/>
      <c r="K84" s="127"/>
    </row>
    <row r="85" spans="1:13" ht="15">
      <c r="A85" s="198">
        <v>18</v>
      </c>
      <c r="B85" s="200" t="s">
        <v>45</v>
      </c>
      <c r="C85" s="82">
        <v>954</v>
      </c>
      <c r="D85" s="181">
        <v>310</v>
      </c>
      <c r="E85" s="194">
        <v>0.43</v>
      </c>
      <c r="F85" s="181">
        <v>300</v>
      </c>
      <c r="G85" s="181">
        <v>57.71</v>
      </c>
      <c r="H85" s="183">
        <v>57.71</v>
      </c>
      <c r="I85" s="88">
        <f>H85/F85</f>
        <v>0.19236666666666666</v>
      </c>
      <c r="J85" s="83">
        <f>SUM(H85+D85)/C85</f>
        <v>0.38544025157232703</v>
      </c>
      <c r="L85" s="24">
        <f>H85</f>
        <v>57.71</v>
      </c>
    </row>
    <row r="86" spans="1:13" ht="21.75" customHeight="1">
      <c r="A86" s="199"/>
      <c r="B86" s="201"/>
      <c r="C86" s="84">
        <v>0</v>
      </c>
      <c r="D86" s="182">
        <v>0</v>
      </c>
      <c r="E86" s="195"/>
      <c r="F86" s="182">
        <v>0</v>
      </c>
      <c r="G86" s="182"/>
      <c r="H86" s="184">
        <v>0</v>
      </c>
      <c r="I86" s="89">
        <v>0.19239999999999999</v>
      </c>
      <c r="J86" s="85">
        <v>0.5</v>
      </c>
    </row>
    <row r="87" spans="1:13" s="122" customFormat="1" ht="24.75" customHeight="1">
      <c r="A87" s="199"/>
      <c r="B87" s="201"/>
      <c r="C87" s="152" t="s">
        <v>66</v>
      </c>
      <c r="D87" s="178" t="s">
        <v>75</v>
      </c>
      <c r="E87" s="179"/>
      <c r="F87" s="179"/>
      <c r="G87" s="179"/>
      <c r="H87" s="179"/>
      <c r="I87" s="179"/>
      <c r="J87" s="179"/>
      <c r="K87" s="127"/>
    </row>
    <row r="88" spans="1:13" s="122" customFormat="1" ht="22.5" customHeight="1" thickBot="1">
      <c r="A88" s="199"/>
      <c r="B88" s="201"/>
      <c r="C88" s="153" t="s">
        <v>67</v>
      </c>
      <c r="D88" s="180" t="s">
        <v>115</v>
      </c>
      <c r="E88" s="180"/>
      <c r="F88" s="180"/>
      <c r="G88" s="180"/>
      <c r="H88" s="180"/>
      <c r="I88" s="180"/>
      <c r="J88" s="180"/>
      <c r="K88" s="127"/>
    </row>
    <row r="89" spans="1:13" ht="15">
      <c r="A89" s="198">
        <v>19</v>
      </c>
      <c r="B89" s="200" t="s">
        <v>32</v>
      </c>
      <c r="C89" s="82">
        <v>14187</v>
      </c>
      <c r="D89" s="181">
        <v>0</v>
      </c>
      <c r="E89" s="194">
        <v>0.05</v>
      </c>
      <c r="F89" s="181">
        <v>2000</v>
      </c>
      <c r="G89" s="181">
        <v>0</v>
      </c>
      <c r="H89" s="183">
        <v>0</v>
      </c>
      <c r="I89" s="88">
        <f>H89/F89</f>
        <v>0</v>
      </c>
      <c r="J89" s="83">
        <f>SUM(H89+D89)/C89</f>
        <v>0</v>
      </c>
      <c r="L89" s="24">
        <f>H89</f>
        <v>0</v>
      </c>
    </row>
    <row r="90" spans="1:13" ht="22.5" customHeight="1">
      <c r="A90" s="199"/>
      <c r="B90" s="201"/>
      <c r="C90" s="84">
        <v>10632</v>
      </c>
      <c r="D90" s="182">
        <v>0</v>
      </c>
      <c r="E90" s="195"/>
      <c r="F90" s="182">
        <v>0</v>
      </c>
      <c r="G90" s="182"/>
      <c r="H90" s="184">
        <v>0</v>
      </c>
      <c r="I90" s="89">
        <v>0</v>
      </c>
      <c r="J90" s="85">
        <v>0.05</v>
      </c>
    </row>
    <row r="91" spans="1:13" s="122" customFormat="1" ht="20.25" customHeight="1">
      <c r="A91" s="199"/>
      <c r="B91" s="201"/>
      <c r="C91" s="152" t="s">
        <v>66</v>
      </c>
      <c r="D91" s="178" t="s">
        <v>76</v>
      </c>
      <c r="E91" s="179"/>
      <c r="F91" s="179"/>
      <c r="G91" s="179"/>
      <c r="H91" s="179"/>
      <c r="I91" s="179"/>
      <c r="J91" s="179"/>
      <c r="K91" s="127"/>
    </row>
    <row r="92" spans="1:13" s="122" customFormat="1" ht="33.75" customHeight="1" thickBot="1">
      <c r="A92" s="199"/>
      <c r="B92" s="201"/>
      <c r="C92" s="153" t="s">
        <v>67</v>
      </c>
      <c r="D92" s="180" t="s">
        <v>158</v>
      </c>
      <c r="E92" s="180"/>
      <c r="F92" s="180"/>
      <c r="G92" s="180"/>
      <c r="H92" s="180"/>
      <c r="I92" s="180"/>
      <c r="J92" s="180"/>
      <c r="K92" s="127"/>
    </row>
    <row r="93" spans="1:13" ht="15">
      <c r="A93" s="198">
        <v>20</v>
      </c>
      <c r="B93" s="304" t="s">
        <v>61</v>
      </c>
      <c r="C93" s="82">
        <v>852.49</v>
      </c>
      <c r="D93" s="181">
        <v>1</v>
      </c>
      <c r="E93" s="194">
        <v>5.0000000000000001E-3</v>
      </c>
      <c r="F93" s="181">
        <v>300</v>
      </c>
      <c r="G93" s="181">
        <v>0</v>
      </c>
      <c r="H93" s="183">
        <v>0</v>
      </c>
      <c r="I93" s="91">
        <f>H93/F93</f>
        <v>0</v>
      </c>
      <c r="J93" s="90">
        <f>H93+D93/C93</f>
        <v>1.1730342877922322E-3</v>
      </c>
      <c r="L93" s="24">
        <f>H93</f>
        <v>0</v>
      </c>
    </row>
    <row r="94" spans="1:13" ht="23.25" customHeight="1">
      <c r="A94" s="199"/>
      <c r="B94" s="201"/>
      <c r="C94" s="84">
        <v>0</v>
      </c>
      <c r="D94" s="182">
        <v>0</v>
      </c>
      <c r="E94" s="195"/>
      <c r="F94" s="182"/>
      <c r="G94" s="182"/>
      <c r="H94" s="184"/>
      <c r="I94" s="89">
        <v>0</v>
      </c>
      <c r="J94" s="85">
        <v>5.0000000000000001E-3</v>
      </c>
    </row>
    <row r="95" spans="1:13" s="4" customFormat="1" ht="19.5" customHeight="1">
      <c r="A95" s="199"/>
      <c r="B95" s="201"/>
      <c r="C95" s="152" t="s">
        <v>66</v>
      </c>
      <c r="D95" s="178" t="s">
        <v>77</v>
      </c>
      <c r="E95" s="179"/>
      <c r="F95" s="179"/>
      <c r="G95" s="179"/>
      <c r="H95" s="179"/>
      <c r="I95" s="179"/>
      <c r="J95" s="179"/>
      <c r="K95" s="128"/>
    </row>
    <row r="96" spans="1:13" s="4" customFormat="1" ht="36.75" customHeight="1" thickBot="1">
      <c r="A96" s="199"/>
      <c r="B96" s="201"/>
      <c r="C96" s="153" t="s">
        <v>67</v>
      </c>
      <c r="D96" s="180" t="s">
        <v>104</v>
      </c>
      <c r="E96" s="180"/>
      <c r="F96" s="180"/>
      <c r="G96" s="180"/>
      <c r="H96" s="180"/>
      <c r="I96" s="180"/>
      <c r="J96" s="180"/>
      <c r="K96" s="128"/>
    </row>
    <row r="97" spans="1:12" ht="15">
      <c r="A97" s="198">
        <v>21</v>
      </c>
      <c r="B97" s="200" t="s">
        <v>62</v>
      </c>
      <c r="C97" s="82">
        <v>12382.16</v>
      </c>
      <c r="D97" s="181">
        <v>44</v>
      </c>
      <c r="E97" s="194">
        <v>5.0000000000000001E-3</v>
      </c>
      <c r="F97" s="181">
        <v>1000</v>
      </c>
      <c r="G97" s="181">
        <v>0</v>
      </c>
      <c r="H97" s="183">
        <v>0</v>
      </c>
      <c r="I97" s="91">
        <f>H97/F97</f>
        <v>0</v>
      </c>
      <c r="J97" s="90">
        <f>SUM(H97+D97)/C97</f>
        <v>3.5534995509668749E-3</v>
      </c>
      <c r="L97" s="24">
        <f>H97</f>
        <v>0</v>
      </c>
    </row>
    <row r="98" spans="1:12" ht="24" customHeight="1">
      <c r="A98" s="199"/>
      <c r="B98" s="201"/>
      <c r="C98" s="84">
        <v>0</v>
      </c>
      <c r="D98" s="182">
        <v>0</v>
      </c>
      <c r="E98" s="195"/>
      <c r="F98" s="182"/>
      <c r="G98" s="182"/>
      <c r="H98" s="184"/>
      <c r="I98" s="89">
        <v>0</v>
      </c>
      <c r="J98" s="85">
        <v>0.03</v>
      </c>
    </row>
    <row r="99" spans="1:12" s="122" customFormat="1" ht="33" customHeight="1">
      <c r="A99" s="199"/>
      <c r="B99" s="201"/>
      <c r="C99" s="152" t="s">
        <v>66</v>
      </c>
      <c r="D99" s="178" t="s">
        <v>78</v>
      </c>
      <c r="E99" s="179"/>
      <c r="F99" s="179"/>
      <c r="G99" s="179"/>
      <c r="H99" s="179"/>
      <c r="I99" s="179"/>
      <c r="J99" s="179"/>
      <c r="K99" s="127"/>
    </row>
    <row r="100" spans="1:12" s="122" customFormat="1" ht="34.5" customHeight="1" thickBot="1">
      <c r="A100" s="199"/>
      <c r="B100" s="201"/>
      <c r="C100" s="153" t="s">
        <v>67</v>
      </c>
      <c r="D100" s="180" t="s">
        <v>105</v>
      </c>
      <c r="E100" s="180"/>
      <c r="F100" s="180"/>
      <c r="G100" s="180"/>
      <c r="H100" s="180"/>
      <c r="I100" s="180"/>
      <c r="J100" s="180"/>
      <c r="K100" s="127"/>
    </row>
    <row r="101" spans="1:12" ht="15">
      <c r="A101" s="198">
        <v>22</v>
      </c>
      <c r="B101" s="305" t="s">
        <v>63</v>
      </c>
      <c r="C101" s="82">
        <v>5373</v>
      </c>
      <c r="D101" s="181">
        <v>0</v>
      </c>
      <c r="E101" s="194">
        <v>5.0000000000000001E-3</v>
      </c>
      <c r="F101" s="181">
        <v>1000</v>
      </c>
      <c r="G101" s="181">
        <v>93.15</v>
      </c>
      <c r="H101" s="183">
        <v>93.16</v>
      </c>
      <c r="I101" s="91">
        <f>H101/F101</f>
        <v>9.3159999999999993E-2</v>
      </c>
      <c r="J101" s="90">
        <f>SUM(H101+D101)/C101</f>
        <v>1.733854457472548E-2</v>
      </c>
      <c r="L101" s="24">
        <f>H101</f>
        <v>93.16</v>
      </c>
    </row>
    <row r="102" spans="1:12" ht="18.75" customHeight="1">
      <c r="A102" s="199"/>
      <c r="B102" s="306"/>
      <c r="C102" s="84">
        <v>0</v>
      </c>
      <c r="D102" s="182">
        <v>0</v>
      </c>
      <c r="E102" s="195"/>
      <c r="F102" s="182"/>
      <c r="G102" s="182"/>
      <c r="H102" s="184"/>
      <c r="I102" s="89">
        <v>9.3200000000000005E-2</v>
      </c>
      <c r="J102" s="85">
        <v>0.05</v>
      </c>
    </row>
    <row r="103" spans="1:12" s="122" customFormat="1" ht="24.75" customHeight="1">
      <c r="A103" s="199"/>
      <c r="B103" s="306"/>
      <c r="C103" s="152" t="s">
        <v>66</v>
      </c>
      <c r="D103" s="178" t="s">
        <v>79</v>
      </c>
      <c r="E103" s="179"/>
      <c r="F103" s="179"/>
      <c r="G103" s="179"/>
      <c r="H103" s="179"/>
      <c r="I103" s="179"/>
      <c r="J103" s="179"/>
      <c r="K103" s="127"/>
    </row>
    <row r="104" spans="1:12" s="122" customFormat="1" ht="60" customHeight="1">
      <c r="A104" s="230"/>
      <c r="B104" s="307"/>
      <c r="C104" s="153" t="s">
        <v>67</v>
      </c>
      <c r="D104" s="180" t="s">
        <v>106</v>
      </c>
      <c r="E104" s="180"/>
      <c r="F104" s="180"/>
      <c r="G104" s="180"/>
      <c r="H104" s="180"/>
      <c r="I104" s="180"/>
      <c r="J104" s="180"/>
      <c r="K104" s="127"/>
    </row>
    <row r="105" spans="1:12" ht="15">
      <c r="A105" s="198">
        <v>23</v>
      </c>
      <c r="B105" s="235" t="s">
        <v>107</v>
      </c>
      <c r="C105" s="82">
        <v>703</v>
      </c>
      <c r="D105" s="181">
        <v>180</v>
      </c>
      <c r="E105" s="194">
        <v>0.15</v>
      </c>
      <c r="F105" s="181">
        <v>100</v>
      </c>
      <c r="G105" s="181">
        <v>21.76</v>
      </c>
      <c r="H105" s="183">
        <v>21.76</v>
      </c>
      <c r="I105" s="91">
        <f>H105/F105</f>
        <v>0.21760000000000002</v>
      </c>
      <c r="J105" s="90">
        <f>SUM(H105+D105)/C105</f>
        <v>0.28699857752489333</v>
      </c>
      <c r="L105" s="24">
        <f>H105</f>
        <v>21.76</v>
      </c>
    </row>
    <row r="106" spans="1:12" ht="27" customHeight="1">
      <c r="A106" s="199"/>
      <c r="B106" s="236"/>
      <c r="C106" s="84">
        <v>0</v>
      </c>
      <c r="D106" s="182">
        <v>0</v>
      </c>
      <c r="E106" s="195"/>
      <c r="F106" s="182"/>
      <c r="G106" s="182"/>
      <c r="H106" s="184"/>
      <c r="I106" s="89">
        <v>0.21759999999999999</v>
      </c>
      <c r="J106" s="85">
        <v>0.9</v>
      </c>
    </row>
    <row r="107" spans="1:12" s="122" customFormat="1" ht="48.75" customHeight="1">
      <c r="A107" s="199"/>
      <c r="B107" s="236"/>
      <c r="C107" s="152" t="s">
        <v>66</v>
      </c>
      <c r="D107" s="178" t="s">
        <v>80</v>
      </c>
      <c r="E107" s="179"/>
      <c r="F107" s="179"/>
      <c r="G107" s="179"/>
      <c r="H107" s="179"/>
      <c r="I107" s="179"/>
      <c r="J107" s="179"/>
      <c r="K107" s="127"/>
    </row>
    <row r="108" spans="1:12" s="122" customFormat="1" ht="35.25" customHeight="1">
      <c r="A108" s="199"/>
      <c r="B108" s="236"/>
      <c r="C108" s="153" t="s">
        <v>67</v>
      </c>
      <c r="D108" s="180" t="s">
        <v>81</v>
      </c>
      <c r="E108" s="180"/>
      <c r="F108" s="180"/>
      <c r="G108" s="180"/>
      <c r="H108" s="180"/>
      <c r="I108" s="180"/>
      <c r="J108" s="180"/>
      <c r="K108" s="127"/>
    </row>
    <row r="109" spans="1:12" ht="15" customHeight="1">
      <c r="A109" s="198">
        <v>24</v>
      </c>
      <c r="B109" s="227" t="s">
        <v>161</v>
      </c>
      <c r="C109" s="82">
        <v>37182</v>
      </c>
      <c r="D109" s="181">
        <v>4682</v>
      </c>
      <c r="E109" s="194">
        <v>0.2</v>
      </c>
      <c r="F109" s="181">
        <v>15000</v>
      </c>
      <c r="G109" s="181">
        <v>343</v>
      </c>
      <c r="H109" s="183">
        <v>343</v>
      </c>
      <c r="I109" s="88">
        <f>H109/F109</f>
        <v>2.2866666666666667E-2</v>
      </c>
      <c r="J109" s="90">
        <f>SUM(H109+D109)/C109</f>
        <v>0.13514603840568018</v>
      </c>
      <c r="L109" s="24">
        <f>H109</f>
        <v>343</v>
      </c>
    </row>
    <row r="110" spans="1:12" ht="15">
      <c r="A110" s="199"/>
      <c r="B110" s="228"/>
      <c r="C110" s="84">
        <v>27557</v>
      </c>
      <c r="D110" s="182"/>
      <c r="E110" s="195"/>
      <c r="F110" s="182"/>
      <c r="G110" s="182"/>
      <c r="H110" s="184"/>
      <c r="I110" s="89">
        <v>2.29E-2</v>
      </c>
      <c r="J110" s="85">
        <v>0.2</v>
      </c>
      <c r="L110" s="36"/>
    </row>
    <row r="111" spans="1:12" s="27" customFormat="1" ht="35.25" customHeight="1">
      <c r="A111" s="199"/>
      <c r="B111" s="228"/>
      <c r="C111" s="152" t="s">
        <v>66</v>
      </c>
      <c r="D111" s="312" t="s">
        <v>112</v>
      </c>
      <c r="E111" s="313"/>
      <c r="F111" s="313"/>
      <c r="G111" s="313"/>
      <c r="H111" s="313"/>
      <c r="I111" s="313"/>
      <c r="J111" s="314"/>
      <c r="K111" s="129"/>
    </row>
    <row r="112" spans="1:12" s="27" customFormat="1" ht="38.25" customHeight="1">
      <c r="A112" s="230"/>
      <c r="B112" s="229"/>
      <c r="C112" s="153" t="s">
        <v>67</v>
      </c>
      <c r="D112" s="315" t="s">
        <v>160</v>
      </c>
      <c r="E112" s="316"/>
      <c r="F112" s="316"/>
      <c r="G112" s="316"/>
      <c r="H112" s="316"/>
      <c r="I112" s="316"/>
      <c r="J112" s="317"/>
      <c r="K112" s="129"/>
    </row>
    <row r="113" spans="1:13" ht="15">
      <c r="A113" s="297" t="s">
        <v>19</v>
      </c>
      <c r="B113" s="298"/>
      <c r="C113" s="119">
        <f>C70+C75+C85+C89+C93+C97+C101+C105+C109+C80</f>
        <v>99357.65</v>
      </c>
      <c r="D113" s="119">
        <f>D70+D75+D85+D89+D93+D97+D101+D105+D109+D80</f>
        <v>20079</v>
      </c>
      <c r="E113" s="301">
        <v>0</v>
      </c>
      <c r="F113" s="282">
        <f>F70+F75+F85+F89+F93+F97+F101+F105+F109+F80</f>
        <v>25290</v>
      </c>
      <c r="G113" s="282">
        <f>G70+G75+G85+G89+G93+G97+G101+G105+G109+G80</f>
        <v>1174.0500000000002</v>
      </c>
      <c r="H113" s="282">
        <f>H70+H75+H85+H89+H93+H97+H101+H105+H109+H80</f>
        <v>1319.17</v>
      </c>
      <c r="I113" s="301">
        <f>SUM(H113/F113)</f>
        <v>5.2161724001581658E-2</v>
      </c>
      <c r="J113" s="284">
        <f>SUM(H113+D113)/C113</f>
        <v>0.21536509770510875</v>
      </c>
      <c r="L113" s="176">
        <f>L109+L105+L101+L97+L93+L89+L85</f>
        <v>515.63</v>
      </c>
    </row>
    <row r="114" spans="1:13" ht="15">
      <c r="A114" s="299"/>
      <c r="B114" s="300"/>
      <c r="C114" s="119">
        <f>C71+C86+C90+C94+C98+C102+C106+C110+C81</f>
        <v>38189</v>
      </c>
      <c r="D114" s="119">
        <f>D71+D76+D86+D90+D94+D98+D102+D106+D110+D81</f>
        <v>0</v>
      </c>
      <c r="E114" s="302"/>
      <c r="F114" s="283"/>
      <c r="G114" s="283"/>
      <c r="H114" s="283"/>
      <c r="I114" s="303"/>
      <c r="J114" s="285"/>
      <c r="L114" s="24">
        <f>L113+L38</f>
        <v>10064.039999999999</v>
      </c>
      <c r="M114" s="24">
        <f>M81+M63</f>
        <v>2517.09</v>
      </c>
    </row>
    <row r="115" spans="1:13" ht="15">
      <c r="A115" s="286" t="s">
        <v>20</v>
      </c>
      <c r="B115" s="287"/>
      <c r="C115" s="120">
        <f>C113+C66</f>
        <v>498175.18500000006</v>
      </c>
      <c r="D115" s="120">
        <f>D113+D66</f>
        <v>61102</v>
      </c>
      <c r="E115" s="290"/>
      <c r="F115" s="282">
        <f>F66+F113</f>
        <v>207390</v>
      </c>
      <c r="G115" s="282">
        <f>G66+G113</f>
        <v>1174.0500000000002</v>
      </c>
      <c r="H115" s="293">
        <f>H66+H113</f>
        <v>12581.130000000003</v>
      </c>
      <c r="I115" s="146">
        <f>H115/F115</f>
        <v>6.0664111095038345E-2</v>
      </c>
      <c r="J115" s="281">
        <f>SUM(H115+D115)/C115</f>
        <v>0.14790606240252613</v>
      </c>
    </row>
    <row r="116" spans="1:13" ht="19.5" customHeight="1">
      <c r="A116" s="288"/>
      <c r="B116" s="289"/>
      <c r="C116" s="116">
        <f>C114+C67</f>
        <v>184816.57</v>
      </c>
      <c r="D116" s="116">
        <f>D114+D67</f>
        <v>0</v>
      </c>
      <c r="E116" s="291"/>
      <c r="F116" s="292"/>
      <c r="G116" s="292"/>
      <c r="H116" s="294"/>
      <c r="I116" s="147"/>
      <c r="J116" s="281"/>
      <c r="M116" s="24">
        <f>L114+M114</f>
        <v>12581.13</v>
      </c>
    </row>
    <row r="117" spans="1:13" ht="18.75">
      <c r="A117" s="28"/>
      <c r="B117" s="10"/>
      <c r="C117" s="11"/>
      <c r="D117" s="9"/>
      <c r="E117" s="9"/>
      <c r="F117" s="37"/>
      <c r="G117" s="22"/>
      <c r="H117" s="158"/>
      <c r="I117" s="23"/>
      <c r="J117" s="159"/>
    </row>
    <row r="118" spans="1:13">
      <c r="A118" s="28"/>
      <c r="B118" s="10"/>
      <c r="C118" s="11"/>
      <c r="D118" s="9"/>
      <c r="E118" s="9"/>
      <c r="F118" s="9"/>
      <c r="G118" s="9"/>
      <c r="H118" s="295"/>
      <c r="I118" s="296"/>
      <c r="J118" s="296"/>
    </row>
    <row r="119" spans="1:13">
      <c r="A119" s="28"/>
      <c r="B119" s="10"/>
      <c r="C119" s="11"/>
      <c r="D119" s="9"/>
      <c r="E119" s="9"/>
      <c r="F119" s="9"/>
      <c r="G119" s="9"/>
      <c r="H119" s="296"/>
      <c r="I119" s="296"/>
      <c r="J119" s="296"/>
    </row>
    <row r="120" spans="1:13">
      <c r="A120" s="28"/>
      <c r="B120" s="10"/>
      <c r="C120" s="11"/>
      <c r="D120" s="9"/>
      <c r="E120" s="9"/>
      <c r="F120" s="118"/>
      <c r="G120" s="9"/>
      <c r="H120" s="296"/>
      <c r="I120" s="296"/>
      <c r="J120" s="296"/>
    </row>
    <row r="121" spans="1:13">
      <c r="A121" s="28"/>
      <c r="B121" s="10"/>
      <c r="C121" s="11"/>
      <c r="D121" s="9"/>
      <c r="E121" s="9"/>
      <c r="F121" s="9"/>
      <c r="G121" s="9"/>
      <c r="H121" s="296"/>
      <c r="I121" s="296"/>
      <c r="J121" s="296"/>
    </row>
    <row r="122" spans="1:13" ht="17.25">
      <c r="A122" s="29"/>
      <c r="B122" s="13"/>
      <c r="C122" s="13"/>
      <c r="D122" s="14"/>
      <c r="E122" s="14"/>
      <c r="F122" s="13"/>
      <c r="G122" s="13"/>
      <c r="H122" s="280"/>
      <c r="I122" s="280"/>
      <c r="J122" s="280"/>
    </row>
    <row r="123" spans="1:13">
      <c r="A123" s="160"/>
      <c r="B123" s="26"/>
      <c r="C123" s="26"/>
      <c r="D123" s="26"/>
      <c r="E123" s="161"/>
      <c r="F123" s="26"/>
      <c r="G123" s="26"/>
      <c r="H123" s="162"/>
      <c r="I123" s="26"/>
      <c r="J123" s="26"/>
    </row>
    <row r="124" spans="1:13">
      <c r="A124" s="160"/>
      <c r="B124" s="26"/>
      <c r="C124" s="26"/>
      <c r="D124" s="26"/>
      <c r="E124" s="161"/>
      <c r="F124" s="26"/>
      <c r="G124" s="26"/>
      <c r="H124" s="163"/>
      <c r="I124" s="26"/>
      <c r="J124" s="26"/>
    </row>
    <row r="125" spans="1:13">
      <c r="A125" s="30"/>
      <c r="B125" s="26"/>
      <c r="C125" s="26"/>
      <c r="D125" s="6"/>
      <c r="E125" s="8"/>
      <c r="F125" s="26"/>
      <c r="G125" s="6"/>
      <c r="H125" s="34"/>
      <c r="I125" s="6"/>
      <c r="J125" s="6"/>
    </row>
    <row r="126" spans="1:13">
      <c r="A126" s="30"/>
      <c r="B126" s="26"/>
      <c r="C126" s="26"/>
      <c r="D126" s="6"/>
      <c r="E126" s="8"/>
      <c r="F126" s="26"/>
      <c r="G126" s="6"/>
      <c r="H126" s="34"/>
      <c r="I126" s="6"/>
      <c r="J126" s="6"/>
    </row>
    <row r="127" spans="1:13">
      <c r="A127" s="30"/>
      <c r="B127" s="26"/>
      <c r="C127" s="26"/>
      <c r="D127" s="6"/>
      <c r="E127" s="8"/>
      <c r="F127" s="26"/>
      <c r="G127" s="6"/>
      <c r="H127" s="34"/>
      <c r="I127" s="6"/>
      <c r="J127" s="6"/>
    </row>
    <row r="128" spans="1:13">
      <c r="A128" s="30"/>
      <c r="B128" s="26"/>
      <c r="C128" s="26"/>
      <c r="D128" s="6"/>
      <c r="E128" s="8"/>
      <c r="F128" s="26"/>
      <c r="G128" s="6"/>
      <c r="H128" s="34"/>
      <c r="I128" s="6"/>
      <c r="J128" s="6"/>
    </row>
    <row r="129" spans="1:10">
      <c r="A129" s="30"/>
      <c r="B129" s="26"/>
      <c r="C129" s="26"/>
      <c r="D129" s="6"/>
      <c r="E129" s="8"/>
      <c r="F129" s="26"/>
      <c r="G129" s="6"/>
      <c r="H129" s="34"/>
      <c r="I129" s="6"/>
      <c r="J129" s="6"/>
    </row>
    <row r="130" spans="1:10">
      <c r="A130" s="30"/>
      <c r="B130" s="26"/>
      <c r="C130" s="26"/>
      <c r="D130" s="6"/>
      <c r="E130" s="8"/>
      <c r="F130" s="26"/>
      <c r="G130" s="6"/>
      <c r="H130" s="34"/>
      <c r="I130" s="6"/>
      <c r="J130" s="6"/>
    </row>
    <row r="131" spans="1:10">
      <c r="A131" s="30"/>
      <c r="B131" s="26"/>
      <c r="C131" s="26"/>
      <c r="D131" s="6"/>
      <c r="E131" s="8"/>
      <c r="F131" s="26"/>
      <c r="G131" s="6"/>
      <c r="H131" s="34"/>
      <c r="I131" s="6"/>
      <c r="J131" s="6"/>
    </row>
    <row r="132" spans="1:10">
      <c r="A132" s="30"/>
      <c r="B132" s="26"/>
      <c r="C132" s="26"/>
      <c r="D132" s="6"/>
      <c r="E132" s="8"/>
      <c r="F132" s="26"/>
      <c r="G132" s="6"/>
      <c r="H132" s="34"/>
      <c r="I132" s="6"/>
      <c r="J132" s="6"/>
    </row>
    <row r="133" spans="1:10">
      <c r="A133" s="30"/>
      <c r="B133" s="26"/>
      <c r="C133" s="26"/>
      <c r="D133" s="6"/>
      <c r="E133" s="8"/>
      <c r="F133" s="26"/>
      <c r="G133" s="6"/>
      <c r="H133" s="34"/>
      <c r="I133" s="6"/>
      <c r="J133" s="6"/>
    </row>
    <row r="134" spans="1:10">
      <c r="A134" s="30"/>
      <c r="B134" s="26"/>
      <c r="C134" s="26"/>
      <c r="D134" s="6"/>
      <c r="E134" s="8"/>
      <c r="F134" s="26"/>
      <c r="G134" s="6"/>
      <c r="H134" s="34"/>
      <c r="I134" s="6"/>
      <c r="J134" s="6"/>
    </row>
    <row r="135" spans="1:10">
      <c r="A135" s="30"/>
      <c r="B135" s="26"/>
      <c r="C135" s="26"/>
      <c r="D135" s="6"/>
      <c r="E135" s="8"/>
      <c r="F135" s="26"/>
      <c r="G135" s="6"/>
      <c r="H135" s="34"/>
      <c r="I135" s="6"/>
      <c r="J135" s="6"/>
    </row>
    <row r="136" spans="1:10">
      <c r="A136" s="30"/>
      <c r="B136" s="26"/>
      <c r="C136" s="26"/>
      <c r="D136" s="6"/>
      <c r="E136" s="8"/>
      <c r="F136" s="26"/>
      <c r="G136" s="6"/>
      <c r="H136" s="34"/>
      <c r="I136" s="6"/>
      <c r="J136" s="6"/>
    </row>
    <row r="137" spans="1:10">
      <c r="A137" s="30"/>
      <c r="B137" s="26"/>
      <c r="C137" s="26"/>
      <c r="D137" s="6"/>
      <c r="E137" s="8"/>
      <c r="F137" s="26"/>
      <c r="G137" s="6"/>
      <c r="H137" s="34"/>
      <c r="I137" s="6"/>
      <c r="J137" s="6"/>
    </row>
    <row r="138" spans="1:10">
      <c r="A138" s="30"/>
      <c r="B138" s="26"/>
      <c r="C138" s="26"/>
      <c r="D138" s="6"/>
      <c r="E138" s="8"/>
      <c r="F138" s="26"/>
      <c r="G138" s="6"/>
      <c r="H138" s="34"/>
      <c r="I138" s="6"/>
      <c r="J138" s="6"/>
    </row>
    <row r="139" spans="1:10">
      <c r="A139" s="30"/>
      <c r="B139" s="26"/>
      <c r="C139" s="26"/>
      <c r="D139" s="6"/>
      <c r="E139" s="8"/>
      <c r="F139" s="26"/>
      <c r="G139" s="6"/>
      <c r="H139" s="34"/>
      <c r="I139" s="6"/>
      <c r="J139" s="6"/>
    </row>
    <row r="140" spans="1:10">
      <c r="A140" s="30"/>
      <c r="B140" s="26"/>
      <c r="C140" s="26"/>
      <c r="D140" s="6"/>
      <c r="E140" s="8"/>
      <c r="F140" s="26"/>
      <c r="G140" s="6"/>
      <c r="H140" s="34"/>
      <c r="I140" s="6"/>
      <c r="J140" s="6"/>
    </row>
    <row r="141" spans="1:10">
      <c r="A141" s="30"/>
      <c r="B141" s="26"/>
      <c r="C141" s="26"/>
      <c r="D141" s="6"/>
      <c r="E141" s="8"/>
      <c r="F141" s="26"/>
      <c r="G141" s="6"/>
      <c r="H141" s="34"/>
      <c r="I141" s="6"/>
      <c r="J141" s="6"/>
    </row>
    <row r="142" spans="1:10">
      <c r="A142" s="30"/>
      <c r="B142" s="26"/>
      <c r="C142" s="26"/>
      <c r="D142" s="6"/>
      <c r="E142" s="8"/>
      <c r="F142" s="26"/>
      <c r="G142" s="6"/>
      <c r="H142" s="34"/>
      <c r="I142" s="6"/>
      <c r="J142" s="6"/>
    </row>
    <row r="143" spans="1:10">
      <c r="A143" s="30"/>
      <c r="B143" s="26"/>
      <c r="C143" s="26"/>
      <c r="D143" s="6"/>
      <c r="E143" s="8"/>
      <c r="F143" s="26"/>
      <c r="G143" s="6"/>
      <c r="H143" s="34"/>
      <c r="I143" s="6"/>
      <c r="J143" s="6"/>
    </row>
    <row r="144" spans="1:10">
      <c r="A144" s="30"/>
      <c r="B144" s="26"/>
      <c r="C144" s="26"/>
      <c r="D144" s="6"/>
      <c r="E144" s="8"/>
      <c r="F144" s="26"/>
      <c r="G144" s="6"/>
      <c r="H144" s="34"/>
      <c r="I144" s="6"/>
      <c r="J144" s="6"/>
    </row>
    <row r="145" spans="1:10">
      <c r="A145" s="30"/>
      <c r="B145" s="26"/>
      <c r="C145" s="26"/>
      <c r="D145" s="6"/>
      <c r="E145" s="8"/>
      <c r="F145" s="26"/>
      <c r="G145" s="6"/>
      <c r="H145" s="34"/>
      <c r="I145" s="6"/>
      <c r="J145" s="6"/>
    </row>
    <row r="146" spans="1:10">
      <c r="A146" s="30"/>
      <c r="B146" s="26"/>
      <c r="C146" s="26"/>
      <c r="D146" s="6"/>
      <c r="E146" s="8"/>
      <c r="F146" s="26"/>
      <c r="G146" s="6"/>
      <c r="H146" s="34"/>
      <c r="I146" s="6"/>
      <c r="J146" s="6"/>
    </row>
    <row r="147" spans="1:10">
      <c r="A147" s="30"/>
      <c r="B147" s="26"/>
      <c r="C147" s="26"/>
      <c r="D147" s="6"/>
      <c r="E147" s="8"/>
      <c r="F147" s="26"/>
      <c r="G147" s="6"/>
      <c r="H147" s="34"/>
      <c r="I147" s="6"/>
      <c r="J147" s="6"/>
    </row>
    <row r="148" spans="1:10">
      <c r="A148" s="30"/>
      <c r="B148" s="26"/>
      <c r="C148" s="26"/>
      <c r="D148" s="6"/>
      <c r="E148" s="8"/>
      <c r="F148" s="26"/>
      <c r="G148" s="6"/>
      <c r="H148" s="34"/>
      <c r="I148" s="6"/>
      <c r="J148" s="6"/>
    </row>
    <row r="149" spans="1:10">
      <c r="A149" s="30"/>
      <c r="B149" s="26"/>
      <c r="C149" s="26"/>
      <c r="D149" s="6"/>
      <c r="E149" s="8"/>
      <c r="F149" s="26"/>
      <c r="G149" s="6"/>
      <c r="H149" s="34"/>
      <c r="I149" s="6"/>
      <c r="J149" s="6"/>
    </row>
    <row r="150" spans="1:10">
      <c r="A150" s="30"/>
      <c r="B150" s="26"/>
      <c r="C150" s="26"/>
      <c r="D150" s="6"/>
      <c r="E150" s="8"/>
      <c r="F150" s="26"/>
      <c r="G150" s="6"/>
      <c r="H150" s="34"/>
      <c r="I150" s="6"/>
      <c r="J150" s="6"/>
    </row>
    <row r="151" spans="1:10">
      <c r="A151" s="30"/>
      <c r="B151" s="26"/>
      <c r="C151" s="26"/>
      <c r="D151" s="6"/>
      <c r="E151" s="8"/>
      <c r="F151" s="26"/>
      <c r="G151" s="6"/>
      <c r="H151" s="34"/>
      <c r="I151" s="6"/>
      <c r="J151" s="6"/>
    </row>
    <row r="152" spans="1:10">
      <c r="A152" s="30"/>
      <c r="B152" s="26"/>
      <c r="C152" s="26"/>
      <c r="D152" s="6"/>
      <c r="E152" s="8"/>
      <c r="F152" s="26"/>
      <c r="G152" s="6"/>
      <c r="H152" s="34"/>
      <c r="I152" s="6"/>
      <c r="J152" s="6"/>
    </row>
    <row r="153" spans="1:10">
      <c r="A153" s="30"/>
      <c r="B153" s="26"/>
      <c r="C153" s="26"/>
      <c r="D153" s="6"/>
      <c r="E153" s="8"/>
      <c r="F153" s="26"/>
      <c r="G153" s="6"/>
      <c r="H153" s="34"/>
      <c r="I153" s="6"/>
      <c r="J153" s="6"/>
    </row>
    <row r="154" spans="1:10">
      <c r="A154" s="30"/>
      <c r="B154" s="26"/>
      <c r="C154" s="26"/>
      <c r="D154" s="6"/>
      <c r="E154" s="8"/>
      <c r="F154" s="26"/>
      <c r="G154" s="6"/>
      <c r="H154" s="34"/>
      <c r="I154" s="6"/>
      <c r="J154" s="6"/>
    </row>
    <row r="155" spans="1:10">
      <c r="A155" s="30"/>
      <c r="B155" s="26"/>
      <c r="C155" s="26"/>
      <c r="D155" s="6"/>
      <c r="E155" s="8"/>
      <c r="F155" s="26"/>
      <c r="G155" s="6"/>
      <c r="H155" s="34"/>
      <c r="I155" s="6"/>
      <c r="J155" s="6"/>
    </row>
    <row r="156" spans="1:10">
      <c r="A156" s="30"/>
      <c r="B156" s="26"/>
      <c r="C156" s="26"/>
      <c r="D156" s="6"/>
      <c r="E156" s="8"/>
      <c r="F156" s="26"/>
      <c r="G156" s="6"/>
      <c r="H156" s="34"/>
      <c r="I156" s="6"/>
      <c r="J156" s="6"/>
    </row>
    <row r="157" spans="1:10">
      <c r="A157" s="30"/>
      <c r="B157" s="26"/>
      <c r="C157" s="26"/>
      <c r="D157" s="6"/>
      <c r="E157" s="8"/>
      <c r="F157" s="26"/>
      <c r="G157" s="6"/>
      <c r="H157" s="34"/>
      <c r="I157" s="6"/>
      <c r="J157" s="6"/>
    </row>
    <row r="158" spans="1:10">
      <c r="A158" s="30"/>
      <c r="B158" s="26"/>
      <c r="C158" s="26"/>
      <c r="D158" s="6"/>
      <c r="E158" s="8"/>
      <c r="F158" s="26"/>
      <c r="G158" s="6"/>
      <c r="H158" s="34"/>
      <c r="I158" s="6"/>
      <c r="J158" s="6"/>
    </row>
    <row r="159" spans="1:10">
      <c r="A159" s="30"/>
      <c r="B159" s="26"/>
      <c r="C159" s="26"/>
      <c r="D159" s="6"/>
      <c r="E159" s="8"/>
      <c r="F159" s="26"/>
      <c r="G159" s="6"/>
      <c r="H159" s="34"/>
      <c r="I159" s="6"/>
      <c r="J159" s="6"/>
    </row>
    <row r="160" spans="1:10">
      <c r="A160" s="30"/>
      <c r="B160" s="26"/>
      <c r="C160" s="26"/>
      <c r="D160" s="6"/>
      <c r="E160" s="8"/>
      <c r="F160" s="26"/>
      <c r="G160" s="6"/>
      <c r="H160" s="34"/>
      <c r="I160" s="6"/>
      <c r="J160" s="6"/>
    </row>
    <row r="161" spans="1:10">
      <c r="A161" s="30"/>
      <c r="B161" s="26"/>
      <c r="C161" s="26"/>
      <c r="D161" s="6"/>
      <c r="E161" s="8"/>
      <c r="F161" s="26"/>
      <c r="G161" s="6"/>
      <c r="H161" s="34"/>
      <c r="I161" s="6"/>
      <c r="J161" s="6"/>
    </row>
    <row r="162" spans="1:10">
      <c r="A162" s="30"/>
      <c r="B162" s="26"/>
      <c r="C162" s="26"/>
      <c r="D162" s="6"/>
      <c r="E162" s="8"/>
      <c r="F162" s="26"/>
      <c r="G162" s="6"/>
      <c r="H162" s="34"/>
      <c r="I162" s="6"/>
      <c r="J162" s="6"/>
    </row>
    <row r="163" spans="1:10">
      <c r="A163" s="30"/>
      <c r="B163" s="26"/>
      <c r="C163" s="26"/>
      <c r="D163" s="6"/>
      <c r="E163" s="8"/>
      <c r="F163" s="26"/>
      <c r="G163" s="6"/>
      <c r="H163" s="34"/>
      <c r="I163" s="6"/>
      <c r="J163" s="6"/>
    </row>
    <row r="164" spans="1:10">
      <c r="A164" s="30"/>
      <c r="B164" s="26"/>
      <c r="C164" s="26"/>
      <c r="D164" s="6"/>
      <c r="E164" s="8"/>
      <c r="F164" s="26"/>
      <c r="G164" s="6"/>
      <c r="H164" s="34"/>
      <c r="I164" s="6"/>
      <c r="J164" s="6"/>
    </row>
    <row r="165" spans="1:10">
      <c r="A165" s="30"/>
      <c r="B165" s="26"/>
      <c r="C165" s="26"/>
      <c r="D165" s="6"/>
      <c r="E165" s="8"/>
      <c r="F165" s="26"/>
      <c r="G165" s="6"/>
      <c r="H165" s="34"/>
      <c r="I165" s="6"/>
      <c r="J165" s="6"/>
    </row>
    <row r="166" spans="1:10">
      <c r="A166" s="30"/>
      <c r="B166" s="26"/>
      <c r="C166" s="26"/>
      <c r="D166" s="6"/>
      <c r="E166" s="8"/>
      <c r="F166" s="26"/>
      <c r="G166" s="6"/>
      <c r="H166" s="34"/>
      <c r="I166" s="6"/>
      <c r="J166" s="6"/>
    </row>
    <row r="167" spans="1:10">
      <c r="A167" s="30"/>
      <c r="B167" s="26"/>
      <c r="C167" s="26"/>
      <c r="D167" s="6"/>
      <c r="E167" s="8"/>
      <c r="F167" s="26"/>
      <c r="G167" s="6"/>
      <c r="H167" s="34"/>
      <c r="I167" s="6"/>
      <c r="J167" s="6"/>
    </row>
    <row r="168" spans="1:10">
      <c r="A168" s="30"/>
      <c r="B168" s="26"/>
      <c r="C168" s="26"/>
      <c r="D168" s="6"/>
      <c r="E168" s="8"/>
      <c r="F168" s="26"/>
      <c r="G168" s="6"/>
      <c r="H168" s="34"/>
      <c r="I168" s="6"/>
      <c r="J168" s="6"/>
    </row>
    <row r="169" spans="1:10">
      <c r="A169" s="30"/>
      <c r="B169" s="26"/>
      <c r="C169" s="26"/>
      <c r="D169" s="6"/>
      <c r="E169" s="8"/>
      <c r="F169" s="26"/>
      <c r="G169" s="6"/>
      <c r="H169" s="34"/>
      <c r="I169" s="6"/>
      <c r="J169" s="6"/>
    </row>
    <row r="170" spans="1:10">
      <c r="A170" s="30"/>
      <c r="B170" s="26"/>
      <c r="C170" s="26"/>
      <c r="D170" s="6"/>
      <c r="E170" s="8"/>
      <c r="F170" s="26"/>
      <c r="G170" s="6"/>
      <c r="H170" s="34"/>
      <c r="I170" s="6"/>
      <c r="J170" s="6"/>
    </row>
    <row r="171" spans="1:10">
      <c r="A171" s="30"/>
      <c r="B171" s="26"/>
      <c r="C171" s="26"/>
      <c r="D171" s="6"/>
      <c r="E171" s="8"/>
      <c r="F171" s="26"/>
      <c r="G171" s="6"/>
      <c r="H171" s="34"/>
      <c r="I171" s="6"/>
      <c r="J171" s="6"/>
    </row>
    <row r="172" spans="1:10">
      <c r="A172" s="30"/>
      <c r="B172" s="26"/>
      <c r="C172" s="26"/>
      <c r="D172" s="6"/>
      <c r="E172" s="8"/>
      <c r="F172" s="26"/>
      <c r="G172" s="6"/>
      <c r="H172" s="34"/>
      <c r="I172" s="6"/>
      <c r="J172" s="6"/>
    </row>
    <row r="173" spans="1:10">
      <c r="A173" s="30"/>
      <c r="B173" s="26"/>
      <c r="C173" s="26"/>
      <c r="D173" s="6"/>
      <c r="E173" s="8"/>
      <c r="F173" s="26"/>
      <c r="G173" s="6"/>
      <c r="H173" s="34"/>
      <c r="I173" s="6"/>
      <c r="J173" s="6"/>
    </row>
    <row r="174" spans="1:10">
      <c r="A174" s="30"/>
      <c r="B174" s="26"/>
      <c r="C174" s="26"/>
      <c r="D174" s="6"/>
      <c r="E174" s="8"/>
      <c r="F174" s="26"/>
      <c r="G174" s="6"/>
      <c r="H174" s="34"/>
      <c r="I174" s="6"/>
      <c r="J174" s="6"/>
    </row>
    <row r="175" spans="1:10">
      <c r="A175" s="30"/>
      <c r="B175" s="26"/>
      <c r="C175" s="26"/>
      <c r="D175" s="6"/>
      <c r="E175" s="8"/>
      <c r="F175" s="26"/>
      <c r="G175" s="6"/>
      <c r="H175" s="34"/>
      <c r="I175" s="6"/>
      <c r="J175" s="6"/>
    </row>
    <row r="176" spans="1:10">
      <c r="A176" s="30"/>
      <c r="B176" s="26"/>
      <c r="C176" s="26"/>
      <c r="D176" s="6"/>
      <c r="E176" s="8"/>
      <c r="F176" s="26"/>
      <c r="G176" s="6"/>
      <c r="H176" s="34"/>
      <c r="I176" s="6"/>
      <c r="J176" s="6"/>
    </row>
    <row r="177" spans="1:10">
      <c r="A177" s="30"/>
      <c r="B177" s="26"/>
      <c r="C177" s="26"/>
      <c r="D177" s="6"/>
      <c r="E177" s="8"/>
      <c r="F177" s="26"/>
      <c r="G177" s="6"/>
      <c r="H177" s="34"/>
      <c r="I177" s="6"/>
      <c r="J177" s="6"/>
    </row>
    <row r="178" spans="1:10">
      <c r="A178" s="30"/>
      <c r="B178" s="26"/>
      <c r="C178" s="26"/>
      <c r="D178" s="6"/>
      <c r="E178" s="8"/>
      <c r="F178" s="26"/>
      <c r="G178" s="6"/>
      <c r="H178" s="34"/>
      <c r="I178" s="6"/>
      <c r="J178" s="6"/>
    </row>
    <row r="179" spans="1:10">
      <c r="A179" s="30"/>
      <c r="B179" s="26"/>
      <c r="C179" s="26"/>
      <c r="D179" s="6"/>
      <c r="E179" s="8"/>
      <c r="F179" s="26"/>
      <c r="G179" s="6"/>
      <c r="H179" s="34"/>
      <c r="I179" s="6"/>
      <c r="J179" s="6"/>
    </row>
    <row r="180" spans="1:10">
      <c r="A180" s="30"/>
      <c r="B180" s="26"/>
      <c r="C180" s="26"/>
      <c r="D180" s="6"/>
      <c r="E180" s="8"/>
      <c r="F180" s="26"/>
      <c r="G180" s="6"/>
      <c r="H180" s="34"/>
      <c r="I180" s="6"/>
      <c r="J180" s="6"/>
    </row>
    <row r="181" spans="1:10">
      <c r="A181" s="30"/>
      <c r="B181" s="26"/>
      <c r="C181" s="26"/>
      <c r="D181" s="6"/>
      <c r="E181" s="8"/>
      <c r="F181" s="26"/>
      <c r="G181" s="6"/>
      <c r="H181" s="34"/>
      <c r="I181" s="6"/>
      <c r="J181" s="6"/>
    </row>
    <row r="182" spans="1:10">
      <c r="A182" s="30"/>
      <c r="B182" s="26"/>
      <c r="C182" s="26"/>
      <c r="D182" s="6"/>
      <c r="E182" s="8"/>
      <c r="F182" s="26"/>
      <c r="G182" s="6"/>
      <c r="H182" s="34"/>
      <c r="I182" s="6"/>
      <c r="J182" s="6"/>
    </row>
    <row r="183" spans="1:10">
      <c r="A183" s="30"/>
      <c r="B183" s="26"/>
      <c r="C183" s="26"/>
      <c r="D183" s="6"/>
      <c r="E183" s="8"/>
      <c r="F183" s="26"/>
      <c r="G183" s="6"/>
      <c r="H183" s="34"/>
      <c r="I183" s="6"/>
      <c r="J183" s="6"/>
    </row>
    <row r="184" spans="1:10">
      <c r="A184" s="30"/>
      <c r="B184" s="26"/>
      <c r="C184" s="26"/>
      <c r="D184" s="6"/>
      <c r="E184" s="8"/>
      <c r="F184" s="26"/>
      <c r="G184" s="6"/>
      <c r="H184" s="34"/>
      <c r="I184" s="6"/>
      <c r="J184" s="6"/>
    </row>
    <row r="185" spans="1:10">
      <c r="A185" s="30"/>
      <c r="B185" s="26"/>
      <c r="C185" s="26"/>
      <c r="D185" s="6"/>
      <c r="E185" s="8"/>
      <c r="F185" s="26"/>
      <c r="G185" s="6"/>
      <c r="H185" s="34"/>
      <c r="I185" s="6"/>
      <c r="J185" s="6"/>
    </row>
  </sheetData>
  <mergeCells count="265">
    <mergeCell ref="H109:H110"/>
    <mergeCell ref="G109:G110"/>
    <mergeCell ref="F109:F110"/>
    <mergeCell ref="E109:E110"/>
    <mergeCell ref="D109:D110"/>
    <mergeCell ref="A80:A84"/>
    <mergeCell ref="B80:B84"/>
    <mergeCell ref="I80:I81"/>
    <mergeCell ref="B89:B92"/>
    <mergeCell ref="D89:D90"/>
    <mergeCell ref="H89:H90"/>
    <mergeCell ref="E93:E94"/>
    <mergeCell ref="F93:F94"/>
    <mergeCell ref="G93:G94"/>
    <mergeCell ref="H97:H98"/>
    <mergeCell ref="A109:A112"/>
    <mergeCell ref="B109:B112"/>
    <mergeCell ref="D111:J111"/>
    <mergeCell ref="D112:J112"/>
    <mergeCell ref="E85:E86"/>
    <mergeCell ref="F85:F86"/>
    <mergeCell ref="G85:G86"/>
    <mergeCell ref="H85:H86"/>
    <mergeCell ref="E89:E90"/>
    <mergeCell ref="A33:A36"/>
    <mergeCell ref="B33:B36"/>
    <mergeCell ref="A105:A108"/>
    <mergeCell ref="B105:B108"/>
    <mergeCell ref="D105:D106"/>
    <mergeCell ref="A101:A104"/>
    <mergeCell ref="B101:B104"/>
    <mergeCell ref="B93:B96"/>
    <mergeCell ref="D93:D94"/>
    <mergeCell ref="A89:A92"/>
    <mergeCell ref="A75:A79"/>
    <mergeCell ref="B75:B79"/>
    <mergeCell ref="A93:A96"/>
    <mergeCell ref="A85:A88"/>
    <mergeCell ref="B85:B88"/>
    <mergeCell ref="D85:D86"/>
    <mergeCell ref="A50:A53"/>
    <mergeCell ref="A46:A49"/>
    <mergeCell ref="A37:A40"/>
    <mergeCell ref="B37:B40"/>
    <mergeCell ref="D37:D38"/>
    <mergeCell ref="C75:C76"/>
    <mergeCell ref="D75:D76"/>
    <mergeCell ref="D101:D102"/>
    <mergeCell ref="H122:J122"/>
    <mergeCell ref="J115:J116"/>
    <mergeCell ref="H113:H114"/>
    <mergeCell ref="J113:J114"/>
    <mergeCell ref="A115:B116"/>
    <mergeCell ref="E115:E116"/>
    <mergeCell ref="F115:F116"/>
    <mergeCell ref="H115:H116"/>
    <mergeCell ref="H118:J121"/>
    <mergeCell ref="A113:B114"/>
    <mergeCell ref="E113:E114"/>
    <mergeCell ref="F113:F114"/>
    <mergeCell ref="I113:I114"/>
    <mergeCell ref="G115:G116"/>
    <mergeCell ref="G113:G114"/>
    <mergeCell ref="H93:H94"/>
    <mergeCell ref="D87:J87"/>
    <mergeCell ref="D88:J88"/>
    <mergeCell ref="D91:J91"/>
    <mergeCell ref="D92:J92"/>
    <mergeCell ref="F70:F72"/>
    <mergeCell ref="G70:G72"/>
    <mergeCell ref="C80:C81"/>
    <mergeCell ref="D80:D81"/>
    <mergeCell ref="E80:E82"/>
    <mergeCell ref="F80:F82"/>
    <mergeCell ref="G80:G82"/>
    <mergeCell ref="H80:H82"/>
    <mergeCell ref="D83:J83"/>
    <mergeCell ref="D84:J84"/>
    <mergeCell ref="G46:G47"/>
    <mergeCell ref="F50:F51"/>
    <mergeCell ref="G50:G51"/>
    <mergeCell ref="H50:H51"/>
    <mergeCell ref="G62:G63"/>
    <mergeCell ref="H62:H63"/>
    <mergeCell ref="D46:D47"/>
    <mergeCell ref="E54:E55"/>
    <mergeCell ref="F54:F55"/>
    <mergeCell ref="E62:E63"/>
    <mergeCell ref="F62:F63"/>
    <mergeCell ref="H46:H47"/>
    <mergeCell ref="D62:D63"/>
    <mergeCell ref="D33:D34"/>
    <mergeCell ref="E33:E34"/>
    <mergeCell ref="F33:F34"/>
    <mergeCell ref="E29:E30"/>
    <mergeCell ref="E50:E51"/>
    <mergeCell ref="E37:E38"/>
    <mergeCell ref="E46:E47"/>
    <mergeCell ref="B50:B53"/>
    <mergeCell ref="D50:D51"/>
    <mergeCell ref="B46:B49"/>
    <mergeCell ref="F46:F47"/>
    <mergeCell ref="A69:J69"/>
    <mergeCell ref="A66:B68"/>
    <mergeCell ref="E66:E68"/>
    <mergeCell ref="F66:F68"/>
    <mergeCell ref="G66:G68"/>
    <mergeCell ref="A70:A74"/>
    <mergeCell ref="H70:H72"/>
    <mergeCell ref="I70:I71"/>
    <mergeCell ref="J70:J71"/>
    <mergeCell ref="I66:I68"/>
    <mergeCell ref="J66:J68"/>
    <mergeCell ref="H66:H68"/>
    <mergeCell ref="B70:B74"/>
    <mergeCell ref="C70:C71"/>
    <mergeCell ref="D70:D71"/>
    <mergeCell ref="E70:E72"/>
    <mergeCell ref="J41:J42"/>
    <mergeCell ref="F29:F30"/>
    <mergeCell ref="G29:G30"/>
    <mergeCell ref="H29:H30"/>
    <mergeCell ref="D31:J31"/>
    <mergeCell ref="D32:J32"/>
    <mergeCell ref="D35:J35"/>
    <mergeCell ref="D36:J36"/>
    <mergeCell ref="A25:A28"/>
    <mergeCell ref="C41:C42"/>
    <mergeCell ref="D41:D42"/>
    <mergeCell ref="E41:E43"/>
    <mergeCell ref="F41:F43"/>
    <mergeCell ref="G41:G43"/>
    <mergeCell ref="H41:H43"/>
    <mergeCell ref="I41:I42"/>
    <mergeCell ref="A29:A32"/>
    <mergeCell ref="B29:B32"/>
    <mergeCell ref="D29:D30"/>
    <mergeCell ref="G33:G34"/>
    <mergeCell ref="H33:H34"/>
    <mergeCell ref="F37:F38"/>
    <mergeCell ref="G37:G38"/>
    <mergeCell ref="H37:H38"/>
    <mergeCell ref="H9:H10"/>
    <mergeCell ref="D11:J11"/>
    <mergeCell ref="D12:J12"/>
    <mergeCell ref="A21:A24"/>
    <mergeCell ref="B21:B24"/>
    <mergeCell ref="D21:D22"/>
    <mergeCell ref="A17:A20"/>
    <mergeCell ref="B17:B20"/>
    <mergeCell ref="D17:D18"/>
    <mergeCell ref="F17:F18"/>
    <mergeCell ref="G17:G18"/>
    <mergeCell ref="H17:H18"/>
    <mergeCell ref="F13:F14"/>
    <mergeCell ref="G13:G14"/>
    <mergeCell ref="H13:H14"/>
    <mergeCell ref="F9:F10"/>
    <mergeCell ref="G9:G10"/>
    <mergeCell ref="D20:J20"/>
    <mergeCell ref="D23:J23"/>
    <mergeCell ref="D24:J24"/>
    <mergeCell ref="F21:F22"/>
    <mergeCell ref="G21:G22"/>
    <mergeCell ref="H21:H22"/>
    <mergeCell ref="D9:D10"/>
    <mergeCell ref="A54:A57"/>
    <mergeCell ref="B54:B57"/>
    <mergeCell ref="D54:D55"/>
    <mergeCell ref="G54:G55"/>
    <mergeCell ref="H54:H55"/>
    <mergeCell ref="D58:D59"/>
    <mergeCell ref="E58:E59"/>
    <mergeCell ref="F58:F59"/>
    <mergeCell ref="G58:G59"/>
    <mergeCell ref="H58:H59"/>
    <mergeCell ref="A58:A61"/>
    <mergeCell ref="B58:B61"/>
    <mergeCell ref="D57:J57"/>
    <mergeCell ref="D60:J60"/>
    <mergeCell ref="D61:J61"/>
    <mergeCell ref="A7:J7"/>
    <mergeCell ref="A8:J8"/>
    <mergeCell ref="A9:A12"/>
    <mergeCell ref="B9:B12"/>
    <mergeCell ref="A62:A65"/>
    <mergeCell ref="B62:B65"/>
    <mergeCell ref="A41:A45"/>
    <mergeCell ref="B41:B45"/>
    <mergeCell ref="D15:J15"/>
    <mergeCell ref="D16:J16"/>
    <mergeCell ref="D19:J19"/>
    <mergeCell ref="E21:E22"/>
    <mergeCell ref="D52:J52"/>
    <mergeCell ref="D53:J53"/>
    <mergeCell ref="D56:J56"/>
    <mergeCell ref="D39:J39"/>
    <mergeCell ref="D40:J40"/>
    <mergeCell ref="D44:J44"/>
    <mergeCell ref="D45:J45"/>
    <mergeCell ref="D48:J48"/>
    <mergeCell ref="D49:J49"/>
    <mergeCell ref="E17:E18"/>
    <mergeCell ref="B25:B28"/>
    <mergeCell ref="D25:D26"/>
    <mergeCell ref="A1:D1"/>
    <mergeCell ref="A2:A5"/>
    <mergeCell ref="B2:B5"/>
    <mergeCell ref="D2:E2"/>
    <mergeCell ref="J2:J3"/>
    <mergeCell ref="E3:E5"/>
    <mergeCell ref="F3:F5"/>
    <mergeCell ref="G3:G5"/>
    <mergeCell ref="H3:H5"/>
    <mergeCell ref="C4:C5"/>
    <mergeCell ref="I4:I5"/>
    <mergeCell ref="D3:D5"/>
    <mergeCell ref="E9:E10"/>
    <mergeCell ref="A97:A100"/>
    <mergeCell ref="E105:E106"/>
    <mergeCell ref="B97:B100"/>
    <mergeCell ref="D97:D98"/>
    <mergeCell ref="E97:E98"/>
    <mergeCell ref="F97:F98"/>
    <mergeCell ref="G97:G98"/>
    <mergeCell ref="D99:J99"/>
    <mergeCell ref="D100:J100"/>
    <mergeCell ref="D103:J103"/>
    <mergeCell ref="D104:J104"/>
    <mergeCell ref="H25:H26"/>
    <mergeCell ref="D27:J27"/>
    <mergeCell ref="D64:J64"/>
    <mergeCell ref="D65:J65"/>
    <mergeCell ref="A13:A16"/>
    <mergeCell ref="B13:B16"/>
    <mergeCell ref="D13:D14"/>
    <mergeCell ref="E13:E14"/>
    <mergeCell ref="D28:J28"/>
    <mergeCell ref="E25:E26"/>
    <mergeCell ref="F25:F26"/>
    <mergeCell ref="G25:G26"/>
    <mergeCell ref="D107:J107"/>
    <mergeCell ref="D108:J108"/>
    <mergeCell ref="F105:F106"/>
    <mergeCell ref="G105:G106"/>
    <mergeCell ref="H105:H106"/>
    <mergeCell ref="D73:J73"/>
    <mergeCell ref="D74:J74"/>
    <mergeCell ref="D78:J78"/>
    <mergeCell ref="D79:J79"/>
    <mergeCell ref="E75:E77"/>
    <mergeCell ref="F75:F77"/>
    <mergeCell ref="G75:G77"/>
    <mergeCell ref="H75:H77"/>
    <mergeCell ref="I75:I76"/>
    <mergeCell ref="J75:J76"/>
    <mergeCell ref="E101:E102"/>
    <mergeCell ref="F101:F102"/>
    <mergeCell ref="G101:G102"/>
    <mergeCell ref="H101:H102"/>
    <mergeCell ref="J80:J81"/>
    <mergeCell ref="D95:J95"/>
    <mergeCell ref="D96:J96"/>
    <mergeCell ref="F89:F90"/>
    <mergeCell ref="G89:G90"/>
  </mergeCells>
  <pageMargins left="0.5" right="0.75" top="0.75" bottom="0.75" header="0.3" footer="0.3"/>
  <pageSetup paperSize="9" orientation="portrait" r:id="rId1"/>
  <headerFooter>
    <oddFooter>&amp;R&amp;6&amp;Z&amp;F</oddFooter>
    <firstHeader>&amp;R&amp;P</firstHeader>
  </headerFooter>
</worksheet>
</file>

<file path=xl/worksheets/sheet2.xml><?xml version="1.0" encoding="utf-8"?>
<worksheet xmlns="http://schemas.openxmlformats.org/spreadsheetml/2006/main" xmlns:r="http://schemas.openxmlformats.org/officeDocument/2006/relationships">
  <dimension ref="A1:H17"/>
  <sheetViews>
    <sheetView zoomScale="115" zoomScaleNormal="115" workbookViewId="0">
      <selection activeCell="B17" sqref="B17"/>
    </sheetView>
  </sheetViews>
  <sheetFormatPr defaultRowHeight="15"/>
  <cols>
    <col min="1" max="1" width="6.140625" customWidth="1"/>
    <col min="2" max="2" width="10.85546875" customWidth="1"/>
    <col min="3" max="3" width="8.5703125" customWidth="1"/>
    <col min="4" max="4" width="9.85546875" customWidth="1"/>
    <col min="5" max="5" width="11.42578125" customWidth="1"/>
    <col min="6" max="6" width="9.28515625" customWidth="1"/>
    <col min="7" max="7" width="9.85546875" customWidth="1"/>
    <col min="8" max="8" width="12.85546875" style="18" customWidth="1"/>
  </cols>
  <sheetData>
    <row r="1" spans="1:8" ht="64.5" customHeight="1">
      <c r="A1" s="326" t="s">
        <v>18</v>
      </c>
      <c r="B1" s="326"/>
      <c r="C1" s="326"/>
      <c r="D1" s="326"/>
      <c r="E1" s="326"/>
      <c r="F1" s="326"/>
      <c r="G1" s="326"/>
      <c r="H1" s="326"/>
    </row>
    <row r="2" spans="1:8" ht="51" customHeight="1">
      <c r="A2" s="327" t="s">
        <v>141</v>
      </c>
      <c r="B2" s="327"/>
      <c r="C2" s="327"/>
      <c r="D2" s="327"/>
      <c r="E2" s="327"/>
      <c r="F2" s="327"/>
      <c r="G2" s="327"/>
      <c r="H2" s="327"/>
    </row>
    <row r="3" spans="1:8" ht="28.5" customHeight="1">
      <c r="A3" s="328" t="s">
        <v>0</v>
      </c>
      <c r="B3" s="328"/>
      <c r="C3" s="328"/>
      <c r="D3" s="328"/>
      <c r="E3" s="328"/>
      <c r="F3" s="328"/>
      <c r="G3" s="328"/>
      <c r="H3" s="328"/>
    </row>
    <row r="4" spans="1:8" ht="17.25" customHeight="1">
      <c r="A4" s="25"/>
      <c r="B4" s="25"/>
      <c r="C4" s="25"/>
      <c r="D4" s="25"/>
      <c r="E4" s="25"/>
      <c r="F4" s="25"/>
      <c r="G4" s="329" t="s">
        <v>31</v>
      </c>
      <c r="H4" s="329"/>
    </row>
    <row r="5" spans="1:8" s="1" customFormat="1" ht="105.75" customHeight="1">
      <c r="A5" s="50" t="s">
        <v>1</v>
      </c>
      <c r="B5" s="51" t="s">
        <v>2</v>
      </c>
      <c r="C5" s="50" t="s">
        <v>3</v>
      </c>
      <c r="D5" s="50" t="s">
        <v>4</v>
      </c>
      <c r="E5" s="52" t="s">
        <v>57</v>
      </c>
      <c r="F5" s="52" t="s">
        <v>142</v>
      </c>
      <c r="G5" s="52" t="s">
        <v>143</v>
      </c>
      <c r="H5" s="50" t="s">
        <v>17</v>
      </c>
    </row>
    <row r="6" spans="1:8" s="2" customFormat="1" ht="33.75" customHeight="1">
      <c r="A6" s="38">
        <v>1</v>
      </c>
      <c r="B6" s="39" t="s">
        <v>6</v>
      </c>
      <c r="C6" s="323" t="s">
        <v>7</v>
      </c>
      <c r="D6" s="40">
        <v>14</v>
      </c>
      <c r="E6" s="41">
        <v>182100</v>
      </c>
      <c r="F6" s="42">
        <v>0</v>
      </c>
      <c r="G6" s="42">
        <v>11262</v>
      </c>
      <c r="H6" s="43">
        <f>SUM(G6/E6)</f>
        <v>6.1845140032948928E-2</v>
      </c>
    </row>
    <row r="7" spans="1:8" s="2" customFormat="1" ht="29.25" customHeight="1">
      <c r="A7" s="44">
        <v>2</v>
      </c>
      <c r="B7" s="45" t="s">
        <v>10</v>
      </c>
      <c r="C7" s="324"/>
      <c r="D7" s="40">
        <v>10</v>
      </c>
      <c r="E7" s="42">
        <v>25290</v>
      </c>
      <c r="F7" s="42">
        <v>1174</v>
      </c>
      <c r="G7" s="42">
        <v>1319</v>
      </c>
      <c r="H7" s="43">
        <f>SUM(G7/E7)</f>
        <v>5.2155001977066032E-2</v>
      </c>
    </row>
    <row r="8" spans="1:8" s="2" customFormat="1" ht="46.5" hidden="1" customHeight="1">
      <c r="A8" s="44">
        <v>3</v>
      </c>
      <c r="B8" s="46" t="s">
        <v>38</v>
      </c>
      <c r="C8" s="325"/>
      <c r="D8" s="40">
        <v>0</v>
      </c>
      <c r="E8" s="42">
        <v>0</v>
      </c>
      <c r="F8" s="42">
        <v>0</v>
      </c>
      <c r="G8" s="42">
        <v>0</v>
      </c>
      <c r="H8" s="43">
        <v>0</v>
      </c>
    </row>
    <row r="9" spans="1:8" s="3" customFormat="1" ht="30.75" customHeight="1">
      <c r="A9" s="320" t="s">
        <v>9</v>
      </c>
      <c r="B9" s="321"/>
      <c r="C9" s="322"/>
      <c r="D9" s="47">
        <f>D6+D7+D8</f>
        <v>24</v>
      </c>
      <c r="E9" s="48">
        <f>SUM(E6+E7)</f>
        <v>207390</v>
      </c>
      <c r="F9" s="48">
        <f>F6+F7</f>
        <v>1174</v>
      </c>
      <c r="G9" s="48">
        <f>SUM(G6+G7)</f>
        <v>12581</v>
      </c>
      <c r="H9" s="49">
        <f>SUM(G9/E9)*1</f>
        <v>6.0663484256714403E-2</v>
      </c>
    </row>
    <row r="14" spans="1:8">
      <c r="G14" s="318"/>
      <c r="H14" s="319"/>
    </row>
    <row r="15" spans="1:8">
      <c r="G15" s="319"/>
      <c r="H15" s="319"/>
    </row>
    <row r="16" spans="1:8">
      <c r="G16" s="319"/>
      <c r="H16" s="319"/>
    </row>
    <row r="17" spans="7:8">
      <c r="G17" s="319"/>
      <c r="H17" s="319"/>
    </row>
  </sheetData>
  <mergeCells count="7">
    <mergeCell ref="G14:H17"/>
    <mergeCell ref="A9:C9"/>
    <mergeCell ref="C6:C8"/>
    <mergeCell ref="A1:H1"/>
    <mergeCell ref="A2:H2"/>
    <mergeCell ref="A3:H3"/>
    <mergeCell ref="G4:H4"/>
  </mergeCells>
  <pageMargins left="0.7" right="0.7" top="0.75" bottom="0.75" header="0.3" footer="0.3"/>
  <pageSetup paperSize="9"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O141"/>
  <sheetViews>
    <sheetView tabSelected="1" zoomScale="110" zoomScaleNormal="110" workbookViewId="0">
      <selection activeCell="D64" sqref="D64:J64"/>
    </sheetView>
  </sheetViews>
  <sheetFormatPr defaultRowHeight="15.75"/>
  <cols>
    <col min="1" max="1" width="4.28515625" style="31" customWidth="1"/>
    <col min="2" max="2" width="16" style="27" customWidth="1"/>
    <col min="3" max="3" width="9.7109375" style="140" customWidth="1"/>
    <col min="4" max="4" width="8.140625" customWidth="1"/>
    <col min="5" max="5" width="8.5703125" style="7" bestFit="1" customWidth="1"/>
    <col min="6" max="6" width="8" customWidth="1"/>
    <col min="7" max="7" width="7.28515625" customWidth="1"/>
    <col min="8" max="8" width="8.28515625" customWidth="1"/>
    <col min="9" max="9" width="8.5703125" customWidth="1"/>
    <col min="10" max="10" width="9" customWidth="1"/>
  </cols>
  <sheetData>
    <row r="1" spans="1:15" ht="22.5" customHeight="1">
      <c r="A1" s="204" t="s">
        <v>26</v>
      </c>
      <c r="B1" s="205"/>
      <c r="C1" s="205"/>
      <c r="D1" s="205"/>
      <c r="E1" s="69"/>
      <c r="F1" s="69"/>
      <c r="G1" s="69"/>
      <c r="H1" s="69"/>
      <c r="I1" s="69"/>
      <c r="J1" s="70" t="s">
        <v>27</v>
      </c>
      <c r="O1" s="19"/>
    </row>
    <row r="2" spans="1:15" s="5" customFormat="1" ht="93.75" customHeight="1">
      <c r="A2" s="206" t="s">
        <v>1</v>
      </c>
      <c r="B2" s="209" t="s">
        <v>16</v>
      </c>
      <c r="C2" s="92" t="s">
        <v>5</v>
      </c>
      <c r="D2" s="212" t="s">
        <v>49</v>
      </c>
      <c r="E2" s="213"/>
      <c r="F2" s="92" t="s">
        <v>50</v>
      </c>
      <c r="G2" s="92" t="s">
        <v>111</v>
      </c>
      <c r="H2" s="93" t="s">
        <v>109</v>
      </c>
      <c r="I2" s="143" t="s">
        <v>95</v>
      </c>
      <c r="J2" s="209" t="s">
        <v>96</v>
      </c>
    </row>
    <row r="3" spans="1:15" s="5" customFormat="1" ht="25.5" customHeight="1">
      <c r="A3" s="207"/>
      <c r="B3" s="210"/>
      <c r="C3" s="134" t="s">
        <v>11</v>
      </c>
      <c r="D3" s="209" t="s">
        <v>13</v>
      </c>
      <c r="E3" s="209" t="s">
        <v>14</v>
      </c>
      <c r="F3" s="209" t="s">
        <v>11</v>
      </c>
      <c r="G3" s="209" t="s">
        <v>11</v>
      </c>
      <c r="H3" s="214" t="s">
        <v>11</v>
      </c>
      <c r="I3" s="92" t="s">
        <v>15</v>
      </c>
      <c r="J3" s="210"/>
    </row>
    <row r="4" spans="1:15" s="5" customFormat="1" ht="14.25" customHeight="1">
      <c r="A4" s="207"/>
      <c r="B4" s="210"/>
      <c r="C4" s="361" t="s">
        <v>12</v>
      </c>
      <c r="D4" s="210"/>
      <c r="E4" s="210"/>
      <c r="F4" s="210"/>
      <c r="G4" s="210"/>
      <c r="H4" s="215"/>
      <c r="I4" s="209" t="s">
        <v>14</v>
      </c>
      <c r="J4" s="94" t="s">
        <v>23</v>
      </c>
    </row>
    <row r="5" spans="1:15" s="5" customFormat="1" ht="12.75" customHeight="1">
      <c r="A5" s="208"/>
      <c r="B5" s="211"/>
      <c r="C5" s="362"/>
      <c r="D5" s="211"/>
      <c r="E5" s="211"/>
      <c r="F5" s="211"/>
      <c r="G5" s="211"/>
      <c r="H5" s="216"/>
      <c r="I5" s="211"/>
      <c r="J5" s="95" t="s">
        <v>22</v>
      </c>
    </row>
    <row r="6" spans="1:15" s="5" customFormat="1" ht="12.75" customHeight="1">
      <c r="A6" s="96">
        <v>1</v>
      </c>
      <c r="B6" s="97">
        <v>2</v>
      </c>
      <c r="C6" s="132">
        <v>3</v>
      </c>
      <c r="D6" s="97">
        <v>4</v>
      </c>
      <c r="E6" s="96">
        <v>5</v>
      </c>
      <c r="F6" s="97">
        <v>6</v>
      </c>
      <c r="G6" s="96">
        <v>7</v>
      </c>
      <c r="H6" s="97">
        <v>8</v>
      </c>
      <c r="I6" s="96">
        <v>9</v>
      </c>
      <c r="J6" s="97">
        <v>10</v>
      </c>
    </row>
    <row r="7" spans="1:15" ht="17.25" customHeight="1">
      <c r="A7" s="363" t="s">
        <v>21</v>
      </c>
      <c r="B7" s="364"/>
      <c r="C7" s="364"/>
      <c r="D7" s="364"/>
      <c r="E7" s="364"/>
      <c r="F7" s="71"/>
      <c r="G7" s="71"/>
      <c r="H7" s="71"/>
      <c r="I7" s="71"/>
      <c r="J7" s="72"/>
    </row>
    <row r="8" spans="1:15" ht="15">
      <c r="A8" s="365" t="s">
        <v>6</v>
      </c>
      <c r="B8" s="366"/>
      <c r="C8" s="366"/>
      <c r="D8" s="366"/>
      <c r="E8" s="366"/>
      <c r="F8" s="366"/>
      <c r="G8" s="366"/>
      <c r="H8" s="366"/>
      <c r="I8" s="366"/>
      <c r="J8" s="367"/>
    </row>
    <row r="9" spans="1:15" ht="15">
      <c r="A9" s="330">
        <v>1</v>
      </c>
      <c r="B9" s="310" t="s">
        <v>42</v>
      </c>
      <c r="C9" s="73">
        <v>24770</v>
      </c>
      <c r="D9" s="330">
        <v>16230</v>
      </c>
      <c r="E9" s="340">
        <v>0.65529999999999999</v>
      </c>
      <c r="F9" s="330">
        <v>5417</v>
      </c>
      <c r="G9" s="330">
        <v>1000</v>
      </c>
      <c r="H9" s="330">
        <v>772.03</v>
      </c>
      <c r="I9" s="74">
        <f>H9/F9</f>
        <v>0.14251984493261952</v>
      </c>
      <c r="J9" s="75">
        <f>SUM(D9+H9)/C9</f>
        <v>0.68639604360113038</v>
      </c>
    </row>
    <row r="10" spans="1:15" ht="17.25" customHeight="1">
      <c r="A10" s="331"/>
      <c r="B10" s="275"/>
      <c r="C10" s="76">
        <v>11346</v>
      </c>
      <c r="D10" s="332"/>
      <c r="E10" s="341"/>
      <c r="F10" s="342">
        <v>258</v>
      </c>
      <c r="G10" s="342"/>
      <c r="H10" s="342" t="e">
        <f>H9-#REF!</f>
        <v>#REF!</v>
      </c>
      <c r="I10" s="77">
        <v>3.1199999999999999E-2</v>
      </c>
      <c r="J10" s="78">
        <v>0.6865</v>
      </c>
    </row>
    <row r="11" spans="1:15" s="122" customFormat="1" ht="33" customHeight="1">
      <c r="A11" s="331"/>
      <c r="B11" s="275"/>
      <c r="C11" s="135" t="s">
        <v>66</v>
      </c>
      <c r="D11" s="333" t="s">
        <v>82</v>
      </c>
      <c r="E11" s="333"/>
      <c r="F11" s="333"/>
      <c r="G11" s="333"/>
      <c r="H11" s="333"/>
      <c r="I11" s="333"/>
      <c r="J11" s="333"/>
      <c r="K11" s="127"/>
    </row>
    <row r="12" spans="1:15" s="122" customFormat="1" ht="28.5" customHeight="1">
      <c r="A12" s="331"/>
      <c r="B12" s="275"/>
      <c r="C12" s="133" t="s">
        <v>67</v>
      </c>
      <c r="D12" s="348" t="s">
        <v>139</v>
      </c>
      <c r="E12" s="348"/>
      <c r="F12" s="348"/>
      <c r="G12" s="348"/>
      <c r="H12" s="348"/>
      <c r="I12" s="348"/>
      <c r="J12" s="348"/>
      <c r="K12" s="127"/>
    </row>
    <row r="13" spans="1:15" ht="12.75" customHeight="1">
      <c r="A13" s="330">
        <v>2</v>
      </c>
      <c r="B13" s="310" t="s">
        <v>28</v>
      </c>
      <c r="C13" s="73">
        <v>9333</v>
      </c>
      <c r="D13" s="330">
        <v>8030</v>
      </c>
      <c r="E13" s="340">
        <f>D13/C13</f>
        <v>0.86038787099539271</v>
      </c>
      <c r="F13" s="330">
        <v>280</v>
      </c>
      <c r="G13" s="330">
        <v>63</v>
      </c>
      <c r="H13" s="330">
        <v>35.72</v>
      </c>
      <c r="I13" s="74">
        <f>H13/F13</f>
        <v>0.12757142857142856</v>
      </c>
      <c r="J13" s="75">
        <f>SUM(D13+H13)/C13</f>
        <v>0.86421515054109077</v>
      </c>
    </row>
    <row r="14" spans="1:15" ht="12" customHeight="1">
      <c r="A14" s="331"/>
      <c r="B14" s="275"/>
      <c r="C14" s="76">
        <v>3405</v>
      </c>
      <c r="D14" s="332">
        <v>2466</v>
      </c>
      <c r="E14" s="341"/>
      <c r="F14" s="342">
        <v>1905</v>
      </c>
      <c r="G14" s="342"/>
      <c r="H14" s="342"/>
      <c r="I14" s="131">
        <v>3.8E-3</v>
      </c>
      <c r="J14" s="78">
        <v>0.86419999999999997</v>
      </c>
    </row>
    <row r="15" spans="1:15" s="122" customFormat="1" ht="16.5" customHeight="1">
      <c r="A15" s="331"/>
      <c r="B15" s="275"/>
      <c r="C15" s="135" t="s">
        <v>66</v>
      </c>
      <c r="D15" s="333" t="s">
        <v>83</v>
      </c>
      <c r="E15" s="333"/>
      <c r="F15" s="333"/>
      <c r="G15" s="333"/>
      <c r="H15" s="333"/>
      <c r="I15" s="333"/>
      <c r="J15" s="333"/>
      <c r="K15" s="127"/>
    </row>
    <row r="16" spans="1:15" s="122" customFormat="1" ht="42.75" customHeight="1">
      <c r="A16" s="331"/>
      <c r="B16" s="275"/>
      <c r="C16" s="133" t="s">
        <v>67</v>
      </c>
      <c r="D16" s="348" t="s">
        <v>128</v>
      </c>
      <c r="E16" s="348"/>
      <c r="F16" s="348"/>
      <c r="G16" s="348"/>
      <c r="H16" s="348"/>
      <c r="I16" s="348"/>
      <c r="J16" s="348"/>
      <c r="K16" s="127"/>
    </row>
    <row r="17" spans="1:11" ht="15" customHeight="1">
      <c r="A17" s="330">
        <v>3</v>
      </c>
      <c r="B17" s="310" t="s">
        <v>29</v>
      </c>
      <c r="C17" s="73">
        <v>14007</v>
      </c>
      <c r="D17" s="330">
        <v>1252</v>
      </c>
      <c r="E17" s="340">
        <v>0.21820000000000001</v>
      </c>
      <c r="F17" s="330">
        <v>1</v>
      </c>
      <c r="G17" s="330">
        <v>0</v>
      </c>
      <c r="H17" s="330">
        <v>0</v>
      </c>
      <c r="I17" s="74">
        <f>H17/F17</f>
        <v>0</v>
      </c>
      <c r="J17" s="75">
        <f>SUM(D17+H17)/C17</f>
        <v>8.938387948882702E-2</v>
      </c>
    </row>
    <row r="18" spans="1:11" ht="14.25" customHeight="1">
      <c r="A18" s="331"/>
      <c r="B18" s="275"/>
      <c r="C18" s="76">
        <v>6099</v>
      </c>
      <c r="D18" s="332">
        <v>1132</v>
      </c>
      <c r="E18" s="341"/>
      <c r="F18" s="342">
        <v>5155</v>
      </c>
      <c r="G18" s="342"/>
      <c r="H18" s="342"/>
      <c r="I18" s="77">
        <v>4.0000000000000002E-4</v>
      </c>
      <c r="J18" s="78">
        <v>0.21820000000000001</v>
      </c>
    </row>
    <row r="19" spans="1:11" s="122" customFormat="1" ht="33" customHeight="1">
      <c r="A19" s="331"/>
      <c r="B19" s="275"/>
      <c r="C19" s="135" t="s">
        <v>66</v>
      </c>
      <c r="D19" s="333" t="s">
        <v>84</v>
      </c>
      <c r="E19" s="333"/>
      <c r="F19" s="333"/>
      <c r="G19" s="333"/>
      <c r="H19" s="333"/>
      <c r="I19" s="333"/>
      <c r="J19" s="333"/>
      <c r="K19" s="127"/>
    </row>
    <row r="20" spans="1:11" s="122" customFormat="1" ht="44.25" customHeight="1">
      <c r="A20" s="331"/>
      <c r="B20" s="275"/>
      <c r="C20" s="133" t="s">
        <v>67</v>
      </c>
      <c r="D20" s="348" t="s">
        <v>64</v>
      </c>
      <c r="E20" s="348"/>
      <c r="F20" s="348"/>
      <c r="G20" s="348"/>
      <c r="H20" s="348"/>
      <c r="I20" s="348"/>
      <c r="J20" s="348"/>
      <c r="K20" s="127"/>
    </row>
    <row r="21" spans="1:11" ht="12.75" customHeight="1">
      <c r="A21" s="330">
        <v>4</v>
      </c>
      <c r="B21" s="310" t="s">
        <v>30</v>
      </c>
      <c r="C21" s="73">
        <v>16027</v>
      </c>
      <c r="D21" s="330">
        <v>1591</v>
      </c>
      <c r="E21" s="340">
        <v>0.17979999999999999</v>
      </c>
      <c r="F21" s="330">
        <v>1</v>
      </c>
      <c r="G21" s="330">
        <v>0</v>
      </c>
      <c r="H21" s="330">
        <v>0</v>
      </c>
      <c r="I21" s="74">
        <f>H21/F21</f>
        <v>0</v>
      </c>
      <c r="J21" s="75">
        <f>SUM(D21+H21)/C21</f>
        <v>9.9269981905534405E-2</v>
      </c>
    </row>
    <row r="22" spans="1:11" ht="13.5" customHeight="1">
      <c r="A22" s="331"/>
      <c r="B22" s="275"/>
      <c r="C22" s="76">
        <v>5580</v>
      </c>
      <c r="D22" s="332">
        <v>1023</v>
      </c>
      <c r="E22" s="341"/>
      <c r="F22" s="342">
        <v>4878</v>
      </c>
      <c r="G22" s="342"/>
      <c r="H22" s="342"/>
      <c r="I22" s="77">
        <v>0</v>
      </c>
      <c r="J22" s="78">
        <v>0.17979999999999999</v>
      </c>
    </row>
    <row r="23" spans="1:11" s="122" customFormat="1" ht="36.75" customHeight="1">
      <c r="A23" s="331"/>
      <c r="B23" s="275"/>
      <c r="C23" s="135" t="s">
        <v>66</v>
      </c>
      <c r="D23" s="333" t="s">
        <v>85</v>
      </c>
      <c r="E23" s="333"/>
      <c r="F23" s="333"/>
      <c r="G23" s="333"/>
      <c r="H23" s="333"/>
      <c r="I23" s="333"/>
      <c r="J23" s="333"/>
      <c r="K23" s="127"/>
    </row>
    <row r="24" spans="1:11" s="122" customFormat="1" ht="57" customHeight="1">
      <c r="A24" s="331"/>
      <c r="B24" s="275"/>
      <c r="C24" s="133" t="s">
        <v>67</v>
      </c>
      <c r="D24" s="348" t="s">
        <v>64</v>
      </c>
      <c r="E24" s="348"/>
      <c r="F24" s="348"/>
      <c r="G24" s="348"/>
      <c r="H24" s="348"/>
      <c r="I24" s="348"/>
      <c r="J24" s="348"/>
      <c r="K24" s="127"/>
    </row>
    <row r="25" spans="1:11" ht="13.5" customHeight="1">
      <c r="A25" s="330">
        <v>5</v>
      </c>
      <c r="B25" s="310" t="s">
        <v>46</v>
      </c>
      <c r="C25" s="73">
        <v>6290</v>
      </c>
      <c r="D25" s="330">
        <v>4801</v>
      </c>
      <c r="E25" s="340">
        <v>0.8</v>
      </c>
      <c r="F25" s="330">
        <v>468</v>
      </c>
      <c r="G25" s="330">
        <v>234.4</v>
      </c>
      <c r="H25" s="330">
        <v>234.07</v>
      </c>
      <c r="I25" s="74">
        <f>H25/F25</f>
        <v>0.5001495726495726</v>
      </c>
      <c r="J25" s="75">
        <f>SUM(D25+H25)/C25</f>
        <v>0.80048807631160568</v>
      </c>
    </row>
    <row r="26" spans="1:11" ht="16.5" customHeight="1">
      <c r="A26" s="331"/>
      <c r="B26" s="275"/>
      <c r="C26" s="76">
        <v>3728</v>
      </c>
      <c r="D26" s="332">
        <v>1694</v>
      </c>
      <c r="E26" s="341"/>
      <c r="F26" s="342">
        <v>3165</v>
      </c>
      <c r="G26" s="342"/>
      <c r="H26" s="342"/>
      <c r="I26" s="131">
        <v>0.2</v>
      </c>
      <c r="J26" s="78">
        <v>1</v>
      </c>
      <c r="K26" s="35"/>
    </row>
    <row r="27" spans="1:11" s="122" customFormat="1" ht="16.5" customHeight="1">
      <c r="A27" s="331"/>
      <c r="B27" s="275"/>
      <c r="C27" s="135" t="s">
        <v>66</v>
      </c>
      <c r="D27" s="333" t="s">
        <v>86</v>
      </c>
      <c r="E27" s="334"/>
      <c r="F27" s="334"/>
      <c r="G27" s="334"/>
      <c r="H27" s="334"/>
      <c r="I27" s="334"/>
      <c r="J27" s="334"/>
      <c r="K27" s="130"/>
    </row>
    <row r="28" spans="1:11" s="122" customFormat="1" ht="80.25" customHeight="1">
      <c r="A28" s="342"/>
      <c r="B28" s="311"/>
      <c r="C28" s="133" t="s">
        <v>67</v>
      </c>
      <c r="D28" s="232" t="s">
        <v>87</v>
      </c>
      <c r="E28" s="232"/>
      <c r="F28" s="232"/>
      <c r="G28" s="232"/>
      <c r="H28" s="232"/>
      <c r="I28" s="232"/>
      <c r="J28" s="232"/>
      <c r="K28" s="127"/>
    </row>
    <row r="29" spans="1:11" ht="13.5" customHeight="1">
      <c r="A29" s="330">
        <v>6</v>
      </c>
      <c r="B29" s="335" t="s">
        <v>34</v>
      </c>
      <c r="C29" s="73">
        <v>47783</v>
      </c>
      <c r="D29" s="330">
        <v>107</v>
      </c>
      <c r="E29" s="340">
        <v>0.05</v>
      </c>
      <c r="F29" s="330">
        <v>10000</v>
      </c>
      <c r="G29" s="330">
        <v>184</v>
      </c>
      <c r="H29" s="330">
        <v>24.2</v>
      </c>
      <c r="I29" s="74">
        <f>H29/F29</f>
        <v>2.4199999999999998E-3</v>
      </c>
      <c r="J29" s="75">
        <f>SUM(D29+H29)/C29</f>
        <v>2.745746395161459E-3</v>
      </c>
    </row>
    <row r="30" spans="1:11" ht="19.5" customHeight="1">
      <c r="A30" s="331"/>
      <c r="B30" s="336"/>
      <c r="C30" s="76">
        <v>33125</v>
      </c>
      <c r="D30" s="332">
        <v>0</v>
      </c>
      <c r="E30" s="341"/>
      <c r="F30" s="342">
        <v>0</v>
      </c>
      <c r="G30" s="342"/>
      <c r="H30" s="342">
        <v>0</v>
      </c>
      <c r="I30" s="131">
        <v>5.0000000000000001E-4</v>
      </c>
      <c r="J30" s="78">
        <v>0.1</v>
      </c>
    </row>
    <row r="31" spans="1:11" s="122" customFormat="1" ht="19.5" customHeight="1">
      <c r="A31" s="331"/>
      <c r="B31" s="336"/>
      <c r="C31" s="135" t="s">
        <v>66</v>
      </c>
      <c r="D31" s="333" t="s">
        <v>88</v>
      </c>
      <c r="E31" s="334"/>
      <c r="F31" s="334"/>
      <c r="G31" s="334"/>
      <c r="H31" s="334"/>
      <c r="I31" s="334"/>
      <c r="J31" s="334"/>
      <c r="K31" s="127"/>
    </row>
    <row r="32" spans="1:11" s="122" customFormat="1" ht="80.25" customHeight="1">
      <c r="A32" s="331"/>
      <c r="B32" s="336"/>
      <c r="C32" s="133" t="s">
        <v>67</v>
      </c>
      <c r="D32" s="232" t="s">
        <v>89</v>
      </c>
      <c r="E32" s="232"/>
      <c r="F32" s="232"/>
      <c r="G32" s="232"/>
      <c r="H32" s="232"/>
      <c r="I32" s="232"/>
      <c r="J32" s="232"/>
      <c r="K32" s="127"/>
    </row>
    <row r="33" spans="1:11" ht="15">
      <c r="A33" s="330">
        <v>7</v>
      </c>
      <c r="B33" s="310" t="s">
        <v>35</v>
      </c>
      <c r="C33" s="73">
        <v>41452</v>
      </c>
      <c r="D33" s="330">
        <v>232</v>
      </c>
      <c r="E33" s="340">
        <v>0.05</v>
      </c>
      <c r="F33" s="330">
        <v>12000</v>
      </c>
      <c r="G33" s="330">
        <v>138</v>
      </c>
      <c r="H33" s="330">
        <v>8.82</v>
      </c>
      <c r="I33" s="74">
        <f>H33/F33</f>
        <v>7.3499999999999998E-4</v>
      </c>
      <c r="J33" s="75">
        <f>SUM(D33+H33)/C33</f>
        <v>5.8096111164720639E-3</v>
      </c>
    </row>
    <row r="34" spans="1:11" ht="15">
      <c r="A34" s="331"/>
      <c r="B34" s="275"/>
      <c r="C34" s="76">
        <v>28450</v>
      </c>
      <c r="D34" s="332">
        <v>0</v>
      </c>
      <c r="E34" s="341"/>
      <c r="F34" s="342"/>
      <c r="G34" s="342"/>
      <c r="H34" s="342"/>
      <c r="I34" s="131">
        <v>2.0000000000000001E-4</v>
      </c>
      <c r="J34" s="78">
        <v>0.1</v>
      </c>
    </row>
    <row r="35" spans="1:11" s="122" customFormat="1">
      <c r="A35" s="331"/>
      <c r="B35" s="275"/>
      <c r="C35" s="135" t="s">
        <v>66</v>
      </c>
      <c r="D35" s="333" t="s">
        <v>90</v>
      </c>
      <c r="E35" s="334"/>
      <c r="F35" s="334"/>
      <c r="G35" s="334"/>
      <c r="H35" s="334"/>
      <c r="I35" s="334"/>
      <c r="J35" s="334"/>
      <c r="K35" s="127"/>
    </row>
    <row r="36" spans="1:11" s="122" customFormat="1" ht="78.75" customHeight="1">
      <c r="A36" s="331"/>
      <c r="B36" s="275"/>
      <c r="C36" s="133" t="s">
        <v>67</v>
      </c>
      <c r="D36" s="232" t="s">
        <v>140</v>
      </c>
      <c r="E36" s="232"/>
      <c r="F36" s="232"/>
      <c r="G36" s="232"/>
      <c r="H36" s="232"/>
      <c r="I36" s="232"/>
      <c r="J36" s="232"/>
      <c r="K36" s="127"/>
    </row>
    <row r="37" spans="1:11" ht="15">
      <c r="A37" s="330">
        <v>8</v>
      </c>
      <c r="B37" s="357" t="s">
        <v>36</v>
      </c>
      <c r="C37" s="73">
        <v>38263</v>
      </c>
      <c r="D37" s="330">
        <v>40</v>
      </c>
      <c r="E37" s="340">
        <v>0.05</v>
      </c>
      <c r="F37" s="359">
        <v>10000</v>
      </c>
      <c r="G37" s="330">
        <v>200</v>
      </c>
      <c r="H37" s="330">
        <v>0</v>
      </c>
      <c r="I37" s="74">
        <f>H37/F37</f>
        <v>0</v>
      </c>
      <c r="J37" s="75">
        <f>SUM(D37+H37)/C37</f>
        <v>1.0453963358858427E-3</v>
      </c>
    </row>
    <row r="38" spans="1:11" ht="15">
      <c r="A38" s="331"/>
      <c r="B38" s="358"/>
      <c r="C38" s="76">
        <v>24655</v>
      </c>
      <c r="D38" s="332">
        <v>0</v>
      </c>
      <c r="E38" s="341"/>
      <c r="F38" s="360"/>
      <c r="G38" s="342"/>
      <c r="H38" s="342"/>
      <c r="I38" s="131">
        <v>0</v>
      </c>
      <c r="J38" s="78">
        <v>0.1</v>
      </c>
    </row>
    <row r="39" spans="1:11" s="122" customFormat="1" ht="15">
      <c r="A39" s="331"/>
      <c r="B39" s="358"/>
      <c r="C39" s="135" t="s">
        <v>66</v>
      </c>
      <c r="D39" s="344" t="s">
        <v>90</v>
      </c>
      <c r="E39" s="345"/>
      <c r="F39" s="345"/>
      <c r="G39" s="345"/>
      <c r="H39" s="345"/>
      <c r="I39" s="345"/>
      <c r="J39" s="345"/>
      <c r="K39" s="127"/>
    </row>
    <row r="40" spans="1:11" s="122" customFormat="1" ht="70.5" customHeight="1">
      <c r="A40" s="331"/>
      <c r="B40" s="358"/>
      <c r="C40" s="133" t="s">
        <v>67</v>
      </c>
      <c r="D40" s="232" t="s">
        <v>91</v>
      </c>
      <c r="E40" s="232"/>
      <c r="F40" s="232"/>
      <c r="G40" s="232"/>
      <c r="H40" s="232"/>
      <c r="I40" s="232"/>
      <c r="J40" s="232"/>
      <c r="K40" s="127"/>
    </row>
    <row r="41" spans="1:11" ht="15">
      <c r="A41" s="330">
        <v>9</v>
      </c>
      <c r="B41" s="310" t="s">
        <v>37</v>
      </c>
      <c r="C41" s="73">
        <v>46210</v>
      </c>
      <c r="D41" s="330">
        <v>642</v>
      </c>
      <c r="E41" s="340">
        <v>0.1</v>
      </c>
      <c r="F41" s="330">
        <v>22300</v>
      </c>
      <c r="G41" s="330">
        <v>192.6</v>
      </c>
      <c r="H41" s="330">
        <v>125.14</v>
      </c>
      <c r="I41" s="74">
        <f>H41/F41</f>
        <v>5.6116591928251124E-3</v>
      </c>
      <c r="J41" s="75">
        <f>SUM(D41+H41)/C41</f>
        <v>1.6601168578229821E-2</v>
      </c>
    </row>
    <row r="42" spans="1:11" ht="15">
      <c r="A42" s="331"/>
      <c r="B42" s="358"/>
      <c r="C42" s="76">
        <v>33445</v>
      </c>
      <c r="D42" s="332">
        <v>0</v>
      </c>
      <c r="E42" s="341"/>
      <c r="F42" s="342"/>
      <c r="G42" s="342"/>
      <c r="H42" s="342"/>
      <c r="I42" s="131">
        <v>2.7000000000000001E-3</v>
      </c>
      <c r="J42" s="78">
        <v>0.55000000000000004</v>
      </c>
    </row>
    <row r="43" spans="1:11" s="122" customFormat="1">
      <c r="A43" s="331"/>
      <c r="B43" s="358"/>
      <c r="C43" s="135" t="s">
        <v>66</v>
      </c>
      <c r="D43" s="333" t="s">
        <v>92</v>
      </c>
      <c r="E43" s="334"/>
      <c r="F43" s="334"/>
      <c r="G43" s="334"/>
      <c r="H43" s="334"/>
      <c r="I43" s="334"/>
      <c r="J43" s="334"/>
      <c r="K43" s="127"/>
    </row>
    <row r="44" spans="1:11" s="122" customFormat="1" ht="78" customHeight="1">
      <c r="A44" s="331"/>
      <c r="B44" s="358"/>
      <c r="C44" s="133" t="s">
        <v>67</v>
      </c>
      <c r="D44" s="232" t="s">
        <v>116</v>
      </c>
      <c r="E44" s="232"/>
      <c r="F44" s="232"/>
      <c r="G44" s="232"/>
      <c r="H44" s="232"/>
      <c r="I44" s="232"/>
      <c r="J44" s="232"/>
      <c r="K44" s="127"/>
    </row>
    <row r="45" spans="1:11" ht="15">
      <c r="A45" s="330">
        <v>10</v>
      </c>
      <c r="B45" s="337" t="s">
        <v>48</v>
      </c>
      <c r="C45" s="73">
        <v>32757</v>
      </c>
      <c r="D45" s="330">
        <v>83</v>
      </c>
      <c r="E45" s="340">
        <v>2.5000000000000001E-3</v>
      </c>
      <c r="F45" s="330">
        <v>10000</v>
      </c>
      <c r="G45" s="330">
        <v>16</v>
      </c>
      <c r="H45" s="330">
        <v>4.2699999999999996</v>
      </c>
      <c r="I45" s="74">
        <f>H45/F45</f>
        <v>4.2699999999999997E-4</v>
      </c>
      <c r="J45" s="75">
        <f>D45+H45/C45</f>
        <v>83.000130353817511</v>
      </c>
    </row>
    <row r="46" spans="1:11" ht="15">
      <c r="A46" s="331"/>
      <c r="B46" s="338"/>
      <c r="C46" s="76">
        <v>29065</v>
      </c>
      <c r="D46" s="332">
        <v>0</v>
      </c>
      <c r="E46" s="341"/>
      <c r="F46" s="342"/>
      <c r="G46" s="342"/>
      <c r="H46" s="342"/>
      <c r="I46" s="131">
        <v>1E-4</v>
      </c>
      <c r="J46" s="78">
        <v>2.5999999999999999E-3</v>
      </c>
    </row>
    <row r="47" spans="1:11" s="122" customFormat="1" ht="24" customHeight="1">
      <c r="A47" s="331"/>
      <c r="B47" s="338"/>
      <c r="C47" s="135" t="s">
        <v>66</v>
      </c>
      <c r="D47" s="333" t="s">
        <v>93</v>
      </c>
      <c r="E47" s="334"/>
      <c r="F47" s="334"/>
      <c r="G47" s="334"/>
      <c r="H47" s="334"/>
      <c r="I47" s="334"/>
      <c r="J47" s="334"/>
      <c r="K47" s="127"/>
    </row>
    <row r="48" spans="1:11" s="122" customFormat="1" ht="48" customHeight="1">
      <c r="A48" s="342"/>
      <c r="B48" s="339"/>
      <c r="C48" s="133" t="s">
        <v>67</v>
      </c>
      <c r="D48" s="232" t="s">
        <v>94</v>
      </c>
      <c r="E48" s="232"/>
      <c r="F48" s="232"/>
      <c r="G48" s="232"/>
      <c r="H48" s="232"/>
      <c r="I48" s="232"/>
      <c r="J48" s="232"/>
      <c r="K48" s="127"/>
    </row>
    <row r="49" spans="1:11" s="36" customFormat="1" ht="15">
      <c r="A49" s="330">
        <v>11</v>
      </c>
      <c r="B49" s="346" t="s">
        <v>136</v>
      </c>
      <c r="C49" s="73">
        <v>7084</v>
      </c>
      <c r="D49" s="330">
        <v>0</v>
      </c>
      <c r="E49" s="340">
        <v>0</v>
      </c>
      <c r="F49" s="330">
        <v>0</v>
      </c>
      <c r="G49" s="330">
        <v>0</v>
      </c>
      <c r="H49" s="330">
        <v>0</v>
      </c>
      <c r="I49" s="74">
        <v>0</v>
      </c>
      <c r="J49" s="75">
        <v>0</v>
      </c>
    </row>
    <row r="50" spans="1:11" s="36" customFormat="1" ht="15">
      <c r="A50" s="331"/>
      <c r="B50" s="347"/>
      <c r="C50" s="76">
        <v>0</v>
      </c>
      <c r="D50" s="343">
        <v>0</v>
      </c>
      <c r="E50" s="341"/>
      <c r="F50" s="342"/>
      <c r="G50" s="342"/>
      <c r="H50" s="342"/>
      <c r="I50" s="77">
        <v>0</v>
      </c>
      <c r="J50" s="78">
        <v>0</v>
      </c>
    </row>
    <row r="51" spans="1:11" s="122" customFormat="1" ht="15">
      <c r="A51" s="331"/>
      <c r="B51" s="347"/>
      <c r="C51" s="135" t="s">
        <v>66</v>
      </c>
      <c r="D51" s="344" t="s">
        <v>137</v>
      </c>
      <c r="E51" s="345"/>
      <c r="F51" s="345"/>
      <c r="G51" s="345"/>
      <c r="H51" s="345"/>
      <c r="I51" s="345"/>
      <c r="J51" s="345"/>
      <c r="K51" s="127"/>
    </row>
    <row r="52" spans="1:11" s="122" customFormat="1" ht="37.5" customHeight="1">
      <c r="A52" s="331"/>
      <c r="B52" s="347"/>
      <c r="C52" s="133" t="s">
        <v>67</v>
      </c>
      <c r="D52" s="249" t="s">
        <v>130</v>
      </c>
      <c r="E52" s="249"/>
      <c r="F52" s="249"/>
      <c r="G52" s="249"/>
      <c r="H52" s="249"/>
      <c r="I52" s="249"/>
      <c r="J52" s="249"/>
      <c r="K52" s="127"/>
    </row>
    <row r="53" spans="1:11" ht="15">
      <c r="A53" s="330">
        <v>12</v>
      </c>
      <c r="B53" s="310" t="s">
        <v>53</v>
      </c>
      <c r="C53" s="73">
        <v>12338</v>
      </c>
      <c r="D53" s="330">
        <v>0</v>
      </c>
      <c r="E53" s="340">
        <f>D53/C53</f>
        <v>0</v>
      </c>
      <c r="F53" s="330">
        <v>6782</v>
      </c>
      <c r="G53" s="330">
        <v>0</v>
      </c>
      <c r="H53" s="330">
        <v>0</v>
      </c>
      <c r="I53" s="74">
        <f>H53/F53</f>
        <v>0</v>
      </c>
      <c r="J53" s="75">
        <v>0</v>
      </c>
    </row>
    <row r="54" spans="1:11" ht="15">
      <c r="A54" s="331"/>
      <c r="B54" s="275"/>
      <c r="C54" s="76">
        <v>6350</v>
      </c>
      <c r="D54" s="343">
        <v>0</v>
      </c>
      <c r="E54" s="341"/>
      <c r="F54" s="342"/>
      <c r="G54" s="342"/>
      <c r="H54" s="342"/>
      <c r="I54" s="77">
        <v>0</v>
      </c>
      <c r="J54" s="78">
        <v>0.1</v>
      </c>
    </row>
    <row r="55" spans="1:11" s="122" customFormat="1" ht="15">
      <c r="A55" s="331"/>
      <c r="B55" s="275"/>
      <c r="C55" s="135" t="s">
        <v>66</v>
      </c>
      <c r="D55" s="344" t="s">
        <v>117</v>
      </c>
      <c r="E55" s="345"/>
      <c r="F55" s="345"/>
      <c r="G55" s="345"/>
      <c r="H55" s="345"/>
      <c r="I55" s="345"/>
      <c r="J55" s="345"/>
      <c r="K55" s="127"/>
    </row>
    <row r="56" spans="1:11" s="122" customFormat="1" ht="52.5" customHeight="1">
      <c r="A56" s="331"/>
      <c r="B56" s="275"/>
      <c r="C56" s="133" t="s">
        <v>67</v>
      </c>
      <c r="D56" s="249" t="s">
        <v>129</v>
      </c>
      <c r="E56" s="249"/>
      <c r="F56" s="249"/>
      <c r="G56" s="249"/>
      <c r="H56" s="249"/>
      <c r="I56" s="249"/>
      <c r="J56" s="249"/>
      <c r="K56" s="127"/>
    </row>
    <row r="57" spans="1:11" ht="15">
      <c r="A57" s="330">
        <v>13</v>
      </c>
      <c r="B57" s="310" t="s">
        <v>54</v>
      </c>
      <c r="C57" s="73">
        <v>35450</v>
      </c>
      <c r="D57" s="330">
        <v>0</v>
      </c>
      <c r="E57" s="340">
        <f>D57/C57</f>
        <v>0</v>
      </c>
      <c r="F57" s="330">
        <v>1310</v>
      </c>
      <c r="G57" s="330">
        <v>0</v>
      </c>
      <c r="H57" s="330">
        <v>0</v>
      </c>
      <c r="I57" s="74">
        <f>H57/F57</f>
        <v>0</v>
      </c>
      <c r="J57" s="75">
        <v>0</v>
      </c>
    </row>
    <row r="58" spans="1:11" ht="15">
      <c r="A58" s="331"/>
      <c r="B58" s="275"/>
      <c r="C58" s="76">
        <v>8725</v>
      </c>
      <c r="D58" s="343">
        <v>0</v>
      </c>
      <c r="E58" s="341"/>
      <c r="F58" s="342"/>
      <c r="G58" s="342"/>
      <c r="H58" s="342"/>
      <c r="I58" s="131">
        <v>4.4999999999999998E-2</v>
      </c>
      <c r="J58" s="78">
        <v>4.4999999999999998E-2</v>
      </c>
    </row>
    <row r="59" spans="1:11" s="122" customFormat="1" ht="15.75" customHeight="1">
      <c r="A59" s="331"/>
      <c r="B59" s="275"/>
      <c r="C59" s="135" t="s">
        <v>66</v>
      </c>
      <c r="D59" s="344" t="s">
        <v>118</v>
      </c>
      <c r="E59" s="345"/>
      <c r="F59" s="345"/>
      <c r="G59" s="345"/>
      <c r="H59" s="345"/>
      <c r="I59" s="345"/>
      <c r="J59" s="345"/>
      <c r="K59" s="127"/>
    </row>
    <row r="60" spans="1:11" s="122" customFormat="1" ht="110.25" customHeight="1">
      <c r="A60" s="331"/>
      <c r="B60" s="275"/>
      <c r="C60" s="133" t="s">
        <v>67</v>
      </c>
      <c r="D60" s="249" t="s">
        <v>138</v>
      </c>
      <c r="E60" s="249"/>
      <c r="F60" s="249"/>
      <c r="G60" s="249"/>
      <c r="H60" s="249"/>
      <c r="I60" s="249"/>
      <c r="J60" s="249"/>
      <c r="K60" s="127"/>
    </row>
    <row r="61" spans="1:11" ht="15">
      <c r="A61" s="330">
        <v>14</v>
      </c>
      <c r="B61" s="310" t="s">
        <v>55</v>
      </c>
      <c r="C61" s="73">
        <v>30000</v>
      </c>
      <c r="D61" s="330">
        <v>0</v>
      </c>
      <c r="E61" s="340">
        <f>D61/C61</f>
        <v>0</v>
      </c>
      <c r="F61" s="330">
        <v>4206</v>
      </c>
      <c r="G61" s="330">
        <v>0</v>
      </c>
      <c r="H61" s="330">
        <v>0</v>
      </c>
      <c r="I61" s="74">
        <v>0</v>
      </c>
      <c r="J61" s="75">
        <v>0</v>
      </c>
    </row>
    <row r="62" spans="1:11" ht="15">
      <c r="A62" s="331"/>
      <c r="B62" s="275"/>
      <c r="C62" s="76">
        <v>21480</v>
      </c>
      <c r="D62" s="343">
        <v>0</v>
      </c>
      <c r="E62" s="341"/>
      <c r="F62" s="342"/>
      <c r="G62" s="342"/>
      <c r="H62" s="342"/>
      <c r="I62" s="77">
        <v>0</v>
      </c>
      <c r="J62" s="78">
        <v>0.15</v>
      </c>
    </row>
    <row r="63" spans="1:11" s="122" customFormat="1" ht="33.75" customHeight="1">
      <c r="A63" s="331"/>
      <c r="B63" s="275"/>
      <c r="C63" s="135" t="s">
        <v>66</v>
      </c>
      <c r="D63" s="344" t="s">
        <v>102</v>
      </c>
      <c r="E63" s="345"/>
      <c r="F63" s="345"/>
      <c r="G63" s="345"/>
      <c r="H63" s="345"/>
      <c r="I63" s="345"/>
      <c r="J63" s="345"/>
      <c r="K63" s="127"/>
    </row>
    <row r="64" spans="1:11" s="122" customFormat="1" ht="70.5" customHeight="1">
      <c r="A64" s="331"/>
      <c r="B64" s="275"/>
      <c r="C64" s="133" t="s">
        <v>67</v>
      </c>
      <c r="D64" s="249" t="s">
        <v>131</v>
      </c>
      <c r="E64" s="249"/>
      <c r="F64" s="249"/>
      <c r="G64" s="249"/>
      <c r="H64" s="249"/>
      <c r="I64" s="249"/>
      <c r="J64" s="249"/>
      <c r="K64" s="127"/>
    </row>
    <row r="65" spans="1:11" ht="15" customHeight="1">
      <c r="A65" s="330">
        <v>15</v>
      </c>
      <c r="B65" s="310" t="s">
        <v>59</v>
      </c>
      <c r="C65" s="73">
        <v>18800</v>
      </c>
      <c r="D65" s="330">
        <v>0</v>
      </c>
      <c r="E65" s="340">
        <f>D65/C65</f>
        <v>0</v>
      </c>
      <c r="F65" s="330">
        <v>5795</v>
      </c>
      <c r="G65" s="330">
        <v>0</v>
      </c>
      <c r="H65" s="330">
        <v>0</v>
      </c>
      <c r="I65" s="74">
        <v>0</v>
      </c>
      <c r="J65" s="75">
        <v>0</v>
      </c>
    </row>
    <row r="66" spans="1:11" ht="15">
      <c r="A66" s="331"/>
      <c r="B66" s="275"/>
      <c r="C66" s="76">
        <v>15000</v>
      </c>
      <c r="D66" s="343">
        <v>0</v>
      </c>
      <c r="E66" s="341"/>
      <c r="F66" s="342"/>
      <c r="G66" s="342"/>
      <c r="H66" s="342"/>
      <c r="I66" s="77">
        <v>0</v>
      </c>
      <c r="J66" s="78">
        <v>0</v>
      </c>
    </row>
    <row r="67" spans="1:11" s="122" customFormat="1" ht="15">
      <c r="A67" s="331"/>
      <c r="B67" s="275"/>
      <c r="C67" s="135" t="s">
        <v>66</v>
      </c>
      <c r="D67" s="344" t="s">
        <v>103</v>
      </c>
      <c r="E67" s="345"/>
      <c r="F67" s="345"/>
      <c r="G67" s="345"/>
      <c r="H67" s="345"/>
      <c r="I67" s="345"/>
      <c r="J67" s="345"/>
      <c r="K67" s="127"/>
    </row>
    <row r="68" spans="1:11" s="122" customFormat="1" ht="40.5" customHeight="1">
      <c r="A68" s="331"/>
      <c r="B68" s="275"/>
      <c r="C68" s="133" t="s">
        <v>67</v>
      </c>
      <c r="D68" s="249" t="s">
        <v>159</v>
      </c>
      <c r="E68" s="249"/>
      <c r="F68" s="249"/>
      <c r="G68" s="249"/>
      <c r="H68" s="249"/>
      <c r="I68" s="249"/>
      <c r="J68" s="249"/>
      <c r="K68" s="127"/>
    </row>
    <row r="69" spans="1:11" s="4" customFormat="1" ht="15" customHeight="1">
      <c r="A69" s="351" t="s">
        <v>11</v>
      </c>
      <c r="B69" s="352"/>
      <c r="C69" s="148">
        <f>C9+C13+C17+C21+C25+C29+C33+C37+C41+C45+C49+C53+C57+C61+C65</f>
        <v>380564</v>
      </c>
      <c r="D69" s="102">
        <f>D9+D13+D17+D21+D25+D29+D33+D37+D41+D45+D49+D53+D57+D61+D65</f>
        <v>33008</v>
      </c>
      <c r="E69" s="104">
        <f>D69/C69</f>
        <v>8.6734425747049121E-2</v>
      </c>
      <c r="F69" s="103">
        <f>F9+F13+F17+F21+F25+F29+F33+F37+F41+F45+F49+F53+F57+F61+F65</f>
        <v>88560</v>
      </c>
      <c r="G69" s="103">
        <f>G9+G13+G17+G21+G25+G29+G33+G37+G41+G45+G49+G53+G57+G61+G65</f>
        <v>2028</v>
      </c>
      <c r="H69" s="103">
        <f>H9+H13+H17+H21+H25+H29+H33+H37+H41+H45+H49+H53+H57+H61+H65</f>
        <v>1204.25</v>
      </c>
      <c r="I69" s="149">
        <f>SUM(H69/F69)</f>
        <v>1.3598125564588979E-2</v>
      </c>
      <c r="J69" s="105">
        <f>SUM(D69+H69)/C69</f>
        <v>8.9898808084842491E-2</v>
      </c>
    </row>
    <row r="70" spans="1:11" s="4" customFormat="1" ht="15">
      <c r="A70" s="353"/>
      <c r="B70" s="354"/>
      <c r="C70" s="150">
        <f>C10+C14+C18+C22+C26+C30+C34+C38+C42+C46+C50+C54+C58+C62+C66</f>
        <v>230453</v>
      </c>
      <c r="D70" s="107"/>
      <c r="E70" s="113"/>
      <c r="F70" s="108"/>
      <c r="G70" s="108"/>
      <c r="H70" s="108"/>
      <c r="I70" s="151">
        <v>0</v>
      </c>
      <c r="J70" s="110"/>
    </row>
    <row r="71" spans="1:11" s="4" customFormat="1" ht="15">
      <c r="A71" s="355"/>
      <c r="B71" s="356"/>
      <c r="C71" s="136"/>
      <c r="D71" s="106"/>
      <c r="E71" s="109"/>
      <c r="F71" s="111"/>
      <c r="G71" s="111"/>
      <c r="H71" s="111"/>
      <c r="I71" s="172"/>
      <c r="J71" s="112"/>
    </row>
    <row r="72" spans="1:11">
      <c r="A72" s="28"/>
      <c r="B72" s="10"/>
      <c r="C72" s="137"/>
      <c r="D72" s="9"/>
      <c r="E72" s="9"/>
      <c r="F72" s="9"/>
      <c r="G72" s="9"/>
      <c r="H72" s="9"/>
      <c r="I72" s="12"/>
      <c r="J72" s="9"/>
    </row>
    <row r="73" spans="1:11">
      <c r="A73" s="28"/>
      <c r="B73" s="10"/>
      <c r="C73" s="137"/>
      <c r="D73" s="9"/>
      <c r="E73" s="9"/>
      <c r="F73" s="22"/>
      <c r="G73" s="22"/>
      <c r="I73" s="23"/>
      <c r="J73" s="9"/>
    </row>
    <row r="74" spans="1:11" ht="18.75">
      <c r="A74" s="28"/>
      <c r="B74" s="10"/>
      <c r="C74" s="137"/>
      <c r="D74" s="9"/>
      <c r="E74" s="9"/>
      <c r="F74" s="22"/>
      <c r="G74" s="22"/>
      <c r="I74" s="23"/>
      <c r="J74" s="21"/>
    </row>
    <row r="75" spans="1:11">
      <c r="A75" s="28"/>
      <c r="B75" s="10"/>
      <c r="C75" s="137"/>
      <c r="D75" s="9"/>
      <c r="E75" s="9"/>
      <c r="F75" s="117"/>
      <c r="G75" s="9"/>
      <c r="H75" s="349"/>
      <c r="I75" s="350"/>
      <c r="J75" s="350"/>
    </row>
    <row r="76" spans="1:11">
      <c r="A76" s="28"/>
      <c r="B76" s="10"/>
      <c r="C76" s="137"/>
      <c r="D76" s="9"/>
      <c r="E76" s="9"/>
      <c r="F76" s="9"/>
      <c r="G76" s="9"/>
      <c r="H76" s="350"/>
      <c r="I76" s="350"/>
      <c r="J76" s="350"/>
    </row>
    <row r="77" spans="1:11">
      <c r="A77" s="28"/>
      <c r="B77" s="10"/>
      <c r="C77" s="137"/>
      <c r="D77" s="9"/>
      <c r="E77" s="9"/>
      <c r="F77" s="9"/>
      <c r="G77" s="9"/>
      <c r="H77" s="350"/>
      <c r="I77" s="350"/>
      <c r="J77" s="350"/>
    </row>
    <row r="78" spans="1:11">
      <c r="A78" s="28"/>
      <c r="B78" s="10"/>
      <c r="C78" s="137"/>
      <c r="D78" s="9"/>
      <c r="E78" s="9"/>
      <c r="F78" s="9"/>
      <c r="G78" s="9"/>
      <c r="H78" s="350"/>
      <c r="I78" s="350"/>
      <c r="J78" s="350"/>
    </row>
    <row r="79" spans="1:11" ht="17.25">
      <c r="A79" s="29"/>
      <c r="B79" s="13"/>
      <c r="C79" s="138"/>
      <c r="D79" s="14"/>
      <c r="E79" s="14"/>
      <c r="F79" s="13"/>
      <c r="G79" s="13"/>
      <c r="H79" s="280"/>
      <c r="I79" s="280"/>
      <c r="J79" s="280"/>
    </row>
    <row r="80" spans="1:11">
      <c r="A80" s="30"/>
      <c r="B80" s="26"/>
      <c r="C80" s="139"/>
      <c r="D80" s="6"/>
      <c r="E80" s="8"/>
      <c r="F80" s="6"/>
      <c r="G80" s="6"/>
      <c r="H80" s="6"/>
      <c r="I80" s="6"/>
      <c r="J80" s="6"/>
    </row>
    <row r="81" spans="1:10">
      <c r="A81" s="30"/>
      <c r="B81" s="26"/>
      <c r="C81" s="139"/>
      <c r="D81" s="6"/>
      <c r="E81" s="8"/>
      <c r="F81" s="6"/>
      <c r="G81" s="6"/>
      <c r="H81" s="6"/>
      <c r="I81" s="6"/>
      <c r="J81" s="6"/>
    </row>
    <row r="82" spans="1:10">
      <c r="A82" s="30"/>
      <c r="B82" s="26"/>
      <c r="C82" s="139"/>
      <c r="D82" s="6"/>
      <c r="E82" s="8"/>
      <c r="F82" s="6"/>
      <c r="G82" s="6"/>
      <c r="H82" s="6"/>
      <c r="I82" s="6"/>
      <c r="J82" s="6"/>
    </row>
    <row r="83" spans="1:10">
      <c r="A83" s="30"/>
      <c r="B83" s="26"/>
      <c r="C83" s="139"/>
      <c r="D83" s="6"/>
      <c r="E83" s="8"/>
      <c r="F83" s="6"/>
      <c r="G83" s="6"/>
      <c r="H83" s="6"/>
      <c r="I83" s="6"/>
      <c r="J83" s="6"/>
    </row>
    <row r="84" spans="1:10">
      <c r="A84" s="30"/>
      <c r="B84" s="26"/>
      <c r="C84" s="139"/>
      <c r="D84" s="6"/>
      <c r="E84" s="8"/>
      <c r="F84" s="6"/>
      <c r="G84" s="6"/>
      <c r="H84" s="6"/>
      <c r="I84" s="6"/>
      <c r="J84" s="6"/>
    </row>
    <row r="85" spans="1:10">
      <c r="A85" s="30"/>
      <c r="B85" s="26"/>
      <c r="C85" s="139"/>
      <c r="D85" s="6"/>
      <c r="E85" s="8"/>
      <c r="F85" s="6"/>
      <c r="G85" s="6"/>
      <c r="H85" s="6"/>
      <c r="I85" s="6"/>
      <c r="J85" s="6"/>
    </row>
    <row r="86" spans="1:10">
      <c r="A86" s="30"/>
      <c r="B86" s="26"/>
      <c r="C86" s="139"/>
      <c r="D86" s="6"/>
      <c r="E86" s="8"/>
      <c r="F86" s="6"/>
      <c r="G86" s="6"/>
      <c r="H86" s="6"/>
      <c r="I86" s="6"/>
      <c r="J86" s="6"/>
    </row>
    <row r="87" spans="1:10">
      <c r="A87" s="30"/>
      <c r="B87" s="26"/>
      <c r="C87" s="139"/>
      <c r="D87" s="6"/>
      <c r="E87" s="8"/>
      <c r="F87" s="6"/>
      <c r="G87" s="6"/>
      <c r="H87" s="6"/>
      <c r="I87" s="6"/>
      <c r="J87" s="6"/>
    </row>
    <row r="88" spans="1:10">
      <c r="A88" s="30"/>
      <c r="B88" s="26"/>
      <c r="C88" s="139"/>
      <c r="D88" s="6"/>
      <c r="E88" s="8"/>
      <c r="F88" s="6"/>
      <c r="G88" s="6"/>
      <c r="H88" s="6"/>
      <c r="I88" s="6"/>
      <c r="J88" s="6"/>
    </row>
    <row r="89" spans="1:10">
      <c r="A89" s="30"/>
      <c r="B89" s="26"/>
      <c r="C89" s="139"/>
      <c r="D89" s="6"/>
      <c r="E89" s="8"/>
      <c r="F89" s="6"/>
      <c r="G89" s="6"/>
      <c r="H89" s="6"/>
      <c r="I89" s="6"/>
      <c r="J89" s="6"/>
    </row>
    <row r="90" spans="1:10">
      <c r="A90" s="30"/>
      <c r="B90" s="26"/>
      <c r="C90" s="139"/>
      <c r="D90" s="6"/>
      <c r="E90" s="8"/>
      <c r="F90" s="6"/>
      <c r="G90" s="6"/>
      <c r="H90" s="6"/>
      <c r="I90" s="6"/>
      <c r="J90" s="6"/>
    </row>
    <row r="91" spans="1:10">
      <c r="A91" s="30"/>
      <c r="B91" s="26"/>
      <c r="C91" s="139"/>
      <c r="D91" s="6"/>
      <c r="E91" s="8"/>
      <c r="F91" s="6"/>
      <c r="G91" s="6"/>
      <c r="H91" s="6"/>
      <c r="I91" s="6"/>
      <c r="J91" s="6"/>
    </row>
    <row r="92" spans="1:10">
      <c r="A92" s="30"/>
      <c r="B92" s="26"/>
      <c r="C92" s="139"/>
      <c r="D92" s="6"/>
      <c r="E92" s="8"/>
      <c r="F92" s="6"/>
      <c r="G92" s="6"/>
      <c r="H92" s="6"/>
      <c r="I92" s="6"/>
      <c r="J92" s="6"/>
    </row>
    <row r="93" spans="1:10">
      <c r="A93" s="30"/>
      <c r="B93" s="26"/>
      <c r="C93" s="139"/>
      <c r="D93" s="6"/>
      <c r="E93" s="8"/>
      <c r="F93" s="6"/>
      <c r="G93" s="6"/>
      <c r="H93" s="6"/>
      <c r="I93" s="6"/>
      <c r="J93" s="6"/>
    </row>
    <row r="94" spans="1:10">
      <c r="A94" s="30"/>
      <c r="B94" s="26"/>
      <c r="C94" s="139"/>
      <c r="D94" s="6"/>
      <c r="E94" s="8"/>
      <c r="F94" s="6"/>
      <c r="G94" s="6"/>
      <c r="H94" s="6"/>
      <c r="I94" s="6"/>
      <c r="J94" s="6"/>
    </row>
    <row r="95" spans="1:10">
      <c r="A95" s="30"/>
      <c r="B95" s="26"/>
      <c r="C95" s="139"/>
      <c r="D95" s="6"/>
      <c r="E95" s="8"/>
      <c r="F95" s="6"/>
      <c r="G95" s="6"/>
      <c r="H95" s="6"/>
      <c r="I95" s="6"/>
      <c r="J95" s="6"/>
    </row>
    <row r="96" spans="1:10">
      <c r="A96" s="30"/>
      <c r="B96" s="26"/>
      <c r="C96" s="139"/>
      <c r="D96" s="6"/>
      <c r="E96" s="8"/>
      <c r="F96" s="6"/>
      <c r="G96" s="6"/>
      <c r="H96" s="6"/>
      <c r="I96" s="6"/>
      <c r="J96" s="6"/>
    </row>
    <row r="97" spans="1:10">
      <c r="A97" s="30"/>
      <c r="B97" s="26"/>
      <c r="C97" s="139"/>
      <c r="D97" s="6"/>
      <c r="E97" s="8"/>
      <c r="F97" s="6"/>
      <c r="G97" s="6"/>
      <c r="H97" s="6"/>
      <c r="I97" s="6"/>
      <c r="J97" s="6"/>
    </row>
    <row r="98" spans="1:10">
      <c r="A98" s="30"/>
      <c r="B98" s="26"/>
      <c r="C98" s="139"/>
      <c r="D98" s="6"/>
      <c r="E98" s="8"/>
      <c r="F98" s="6"/>
      <c r="G98" s="6"/>
      <c r="H98" s="6"/>
      <c r="I98" s="6"/>
      <c r="J98" s="6"/>
    </row>
    <row r="99" spans="1:10">
      <c r="A99" s="30"/>
      <c r="B99" s="26"/>
      <c r="C99" s="139"/>
      <c r="D99" s="6"/>
      <c r="E99" s="8"/>
      <c r="F99" s="6"/>
      <c r="G99" s="6"/>
      <c r="H99" s="6"/>
      <c r="I99" s="6"/>
      <c r="J99" s="6"/>
    </row>
    <row r="100" spans="1:10">
      <c r="A100" s="30"/>
      <c r="B100" s="26"/>
      <c r="C100" s="139"/>
      <c r="D100" s="6"/>
      <c r="E100" s="8"/>
      <c r="F100" s="6"/>
      <c r="G100" s="6"/>
      <c r="H100" s="6"/>
      <c r="I100" s="6"/>
      <c r="J100" s="6"/>
    </row>
    <row r="101" spans="1:10">
      <c r="A101" s="30"/>
      <c r="B101" s="26"/>
      <c r="C101" s="139"/>
      <c r="D101" s="6"/>
      <c r="E101" s="8"/>
      <c r="F101" s="6"/>
      <c r="G101" s="6"/>
      <c r="H101" s="6"/>
      <c r="I101" s="6"/>
      <c r="J101" s="6"/>
    </row>
    <row r="102" spans="1:10">
      <c r="A102" s="30"/>
      <c r="B102" s="26"/>
      <c r="C102" s="139"/>
      <c r="D102" s="6"/>
      <c r="E102" s="8"/>
      <c r="F102" s="6"/>
      <c r="G102" s="6"/>
      <c r="H102" s="6"/>
      <c r="I102" s="6"/>
      <c r="J102" s="6"/>
    </row>
    <row r="103" spans="1:10">
      <c r="A103" s="30"/>
      <c r="B103" s="26"/>
      <c r="C103" s="139"/>
      <c r="D103" s="6"/>
      <c r="E103" s="8"/>
      <c r="F103" s="6"/>
      <c r="G103" s="6"/>
      <c r="H103" s="6"/>
      <c r="I103" s="6"/>
      <c r="J103" s="6"/>
    </row>
    <row r="104" spans="1:10">
      <c r="A104" s="30"/>
      <c r="B104" s="26"/>
      <c r="C104" s="139"/>
      <c r="D104" s="6"/>
      <c r="E104" s="8"/>
      <c r="F104" s="6"/>
      <c r="G104" s="6"/>
      <c r="H104" s="6"/>
      <c r="I104" s="6"/>
      <c r="J104" s="6"/>
    </row>
    <row r="105" spans="1:10">
      <c r="A105" s="30"/>
      <c r="B105" s="26"/>
      <c r="C105" s="139"/>
      <c r="D105" s="6"/>
      <c r="E105" s="8"/>
      <c r="F105" s="6"/>
      <c r="G105" s="6"/>
      <c r="H105" s="6"/>
      <c r="I105" s="6"/>
      <c r="J105" s="6"/>
    </row>
    <row r="106" spans="1:10">
      <c r="A106" s="30"/>
      <c r="B106" s="26"/>
      <c r="C106" s="139"/>
      <c r="D106" s="6"/>
      <c r="E106" s="8"/>
      <c r="F106" s="6"/>
      <c r="G106" s="6"/>
      <c r="H106" s="6"/>
      <c r="I106" s="6"/>
      <c r="J106" s="6"/>
    </row>
    <row r="107" spans="1:10">
      <c r="A107" s="30"/>
      <c r="B107" s="26"/>
      <c r="C107" s="139"/>
      <c r="D107" s="6"/>
      <c r="E107" s="8"/>
      <c r="F107" s="6"/>
      <c r="G107" s="6"/>
      <c r="H107" s="6"/>
      <c r="I107" s="6"/>
      <c r="J107" s="6"/>
    </row>
    <row r="108" spans="1:10">
      <c r="A108" s="30"/>
      <c r="B108" s="26"/>
      <c r="C108" s="139"/>
      <c r="D108" s="6"/>
      <c r="E108" s="8"/>
      <c r="F108" s="6"/>
      <c r="G108" s="6"/>
      <c r="H108" s="6"/>
      <c r="I108" s="6"/>
      <c r="J108" s="6"/>
    </row>
    <row r="109" spans="1:10">
      <c r="A109" s="30"/>
      <c r="B109" s="26"/>
      <c r="C109" s="139"/>
      <c r="D109" s="6"/>
      <c r="E109" s="8"/>
      <c r="F109" s="6"/>
      <c r="G109" s="6"/>
      <c r="H109" s="6"/>
      <c r="I109" s="6"/>
      <c r="J109" s="6"/>
    </row>
    <row r="110" spans="1:10">
      <c r="A110" s="30"/>
      <c r="B110" s="26"/>
      <c r="C110" s="139"/>
      <c r="D110" s="6"/>
      <c r="E110" s="8"/>
      <c r="F110" s="6"/>
      <c r="G110" s="6"/>
      <c r="H110" s="6"/>
      <c r="I110" s="6"/>
      <c r="J110" s="6"/>
    </row>
    <row r="111" spans="1:10">
      <c r="A111" s="30"/>
      <c r="B111" s="26"/>
      <c r="C111" s="139"/>
      <c r="D111" s="6"/>
      <c r="E111" s="8"/>
      <c r="F111" s="6"/>
      <c r="G111" s="6"/>
      <c r="H111" s="6"/>
      <c r="I111" s="6"/>
      <c r="J111" s="6"/>
    </row>
    <row r="112" spans="1:10">
      <c r="A112" s="30"/>
      <c r="B112" s="26"/>
      <c r="C112" s="139"/>
      <c r="D112" s="6"/>
      <c r="E112" s="8"/>
      <c r="F112" s="6"/>
      <c r="G112" s="6"/>
      <c r="H112" s="6"/>
      <c r="I112" s="6"/>
      <c r="J112" s="6"/>
    </row>
    <row r="113" spans="1:10">
      <c r="A113" s="30"/>
      <c r="B113" s="26"/>
      <c r="C113" s="139"/>
      <c r="D113" s="6"/>
      <c r="E113" s="8"/>
      <c r="F113" s="6"/>
      <c r="G113" s="6"/>
      <c r="H113" s="6"/>
      <c r="I113" s="6"/>
      <c r="J113" s="6"/>
    </row>
    <row r="114" spans="1:10">
      <c r="A114" s="30"/>
      <c r="B114" s="26"/>
      <c r="C114" s="139"/>
      <c r="D114" s="6"/>
      <c r="E114" s="8"/>
      <c r="F114" s="6"/>
      <c r="G114" s="6"/>
      <c r="H114" s="6"/>
      <c r="I114" s="6"/>
      <c r="J114" s="6"/>
    </row>
    <row r="115" spans="1:10">
      <c r="A115" s="30"/>
      <c r="B115" s="26"/>
      <c r="C115" s="139"/>
      <c r="D115" s="6"/>
      <c r="E115" s="8"/>
      <c r="F115" s="6"/>
      <c r="G115" s="6"/>
      <c r="H115" s="6"/>
      <c r="I115" s="6"/>
      <c r="J115" s="6"/>
    </row>
    <row r="116" spans="1:10">
      <c r="A116" s="30"/>
      <c r="B116" s="26"/>
      <c r="C116" s="139"/>
      <c r="D116" s="6"/>
      <c r="E116" s="8"/>
      <c r="F116" s="6"/>
      <c r="G116" s="6"/>
      <c r="H116" s="6"/>
      <c r="I116" s="6"/>
      <c r="J116" s="6"/>
    </row>
    <row r="117" spans="1:10">
      <c r="A117" s="30"/>
      <c r="B117" s="26"/>
      <c r="C117" s="139"/>
      <c r="D117" s="6"/>
      <c r="E117" s="8"/>
      <c r="F117" s="6"/>
      <c r="G117" s="6"/>
      <c r="H117" s="6"/>
      <c r="I117" s="6"/>
      <c r="J117" s="6"/>
    </row>
    <row r="118" spans="1:10">
      <c r="A118" s="30"/>
      <c r="B118" s="26"/>
      <c r="C118" s="139"/>
      <c r="D118" s="6"/>
      <c r="E118" s="8"/>
      <c r="F118" s="6"/>
      <c r="G118" s="6"/>
      <c r="H118" s="6"/>
      <c r="I118" s="6"/>
      <c r="J118" s="6"/>
    </row>
    <row r="119" spans="1:10">
      <c r="A119" s="30"/>
      <c r="B119" s="26"/>
      <c r="C119" s="139"/>
      <c r="D119" s="6"/>
      <c r="E119" s="8"/>
      <c r="F119" s="6"/>
      <c r="G119" s="6"/>
      <c r="H119" s="6"/>
      <c r="I119" s="6"/>
      <c r="J119" s="6"/>
    </row>
    <row r="120" spans="1:10">
      <c r="A120" s="30"/>
      <c r="B120" s="26"/>
      <c r="C120" s="139"/>
      <c r="D120" s="6"/>
      <c r="E120" s="8"/>
      <c r="F120" s="6"/>
      <c r="G120" s="6"/>
      <c r="H120" s="6"/>
      <c r="I120" s="6"/>
      <c r="J120" s="6"/>
    </row>
    <row r="121" spans="1:10">
      <c r="A121" s="30"/>
      <c r="B121" s="26"/>
      <c r="C121" s="139"/>
      <c r="D121" s="6"/>
      <c r="E121" s="8"/>
      <c r="F121" s="6"/>
      <c r="G121" s="6"/>
      <c r="H121" s="6"/>
      <c r="I121" s="6"/>
      <c r="J121" s="6"/>
    </row>
    <row r="122" spans="1:10">
      <c r="A122" s="30"/>
      <c r="B122" s="26"/>
      <c r="C122" s="139"/>
      <c r="D122" s="6"/>
      <c r="E122" s="8"/>
      <c r="F122" s="6"/>
      <c r="G122" s="6"/>
      <c r="H122" s="6"/>
      <c r="I122" s="6"/>
      <c r="J122" s="6"/>
    </row>
    <row r="123" spans="1:10">
      <c r="A123" s="30"/>
      <c r="B123" s="26"/>
      <c r="C123" s="139"/>
      <c r="D123" s="6"/>
      <c r="E123" s="8"/>
      <c r="F123" s="6"/>
      <c r="G123" s="6"/>
      <c r="H123" s="6"/>
      <c r="I123" s="6"/>
      <c r="J123" s="6"/>
    </row>
    <row r="124" spans="1:10">
      <c r="A124" s="30"/>
      <c r="B124" s="26"/>
      <c r="C124" s="139"/>
      <c r="D124" s="6"/>
      <c r="E124" s="8"/>
      <c r="F124" s="6"/>
      <c r="G124" s="6"/>
      <c r="H124" s="6"/>
      <c r="I124" s="6"/>
      <c r="J124" s="6"/>
    </row>
    <row r="125" spans="1:10">
      <c r="A125" s="30"/>
      <c r="B125" s="26"/>
      <c r="C125" s="139"/>
      <c r="D125" s="6"/>
      <c r="E125" s="8"/>
      <c r="F125" s="6"/>
      <c r="G125" s="6"/>
      <c r="H125" s="6"/>
      <c r="I125" s="6"/>
      <c r="J125" s="6"/>
    </row>
    <row r="126" spans="1:10">
      <c r="A126" s="30"/>
      <c r="B126" s="26"/>
      <c r="C126" s="139"/>
      <c r="D126" s="6"/>
      <c r="E126" s="8"/>
      <c r="F126" s="6"/>
      <c r="G126" s="6"/>
      <c r="H126" s="6"/>
      <c r="I126" s="6"/>
      <c r="J126" s="6"/>
    </row>
    <row r="127" spans="1:10">
      <c r="A127" s="30"/>
      <c r="B127" s="26"/>
      <c r="C127" s="139"/>
      <c r="D127" s="6"/>
      <c r="E127" s="8"/>
      <c r="F127" s="6"/>
      <c r="G127" s="6"/>
      <c r="H127" s="6"/>
      <c r="I127" s="6"/>
      <c r="J127" s="6"/>
    </row>
    <row r="128" spans="1:10">
      <c r="A128" s="30"/>
      <c r="B128" s="26"/>
      <c r="C128" s="139"/>
      <c r="D128" s="6"/>
      <c r="E128" s="8"/>
      <c r="F128" s="6"/>
      <c r="G128" s="6"/>
      <c r="H128" s="6"/>
      <c r="I128" s="6"/>
      <c r="J128" s="6"/>
    </row>
    <row r="129" spans="1:10">
      <c r="A129" s="30"/>
      <c r="B129" s="26"/>
      <c r="C129" s="139"/>
      <c r="D129" s="6"/>
      <c r="E129" s="8"/>
      <c r="F129" s="6"/>
      <c r="G129" s="6"/>
      <c r="H129" s="6"/>
      <c r="I129" s="6"/>
      <c r="J129" s="6"/>
    </row>
    <row r="130" spans="1:10">
      <c r="A130" s="30"/>
      <c r="B130" s="26"/>
      <c r="C130" s="139"/>
      <c r="D130" s="6"/>
      <c r="E130" s="8"/>
      <c r="F130" s="6"/>
      <c r="G130" s="6"/>
      <c r="H130" s="6"/>
      <c r="I130" s="6"/>
      <c r="J130" s="6"/>
    </row>
    <row r="131" spans="1:10">
      <c r="A131" s="30"/>
      <c r="B131" s="26"/>
      <c r="C131" s="139"/>
      <c r="D131" s="6"/>
      <c r="E131" s="8"/>
      <c r="F131" s="6"/>
      <c r="G131" s="6"/>
      <c r="H131" s="6"/>
      <c r="I131" s="6"/>
      <c r="J131" s="6"/>
    </row>
    <row r="132" spans="1:10">
      <c r="A132" s="30"/>
      <c r="B132" s="26"/>
      <c r="C132" s="139"/>
      <c r="D132" s="6"/>
      <c r="E132" s="8"/>
      <c r="F132" s="6"/>
      <c r="G132" s="6"/>
      <c r="H132" s="6"/>
      <c r="I132" s="6"/>
      <c r="J132" s="6"/>
    </row>
    <row r="133" spans="1:10">
      <c r="A133" s="30"/>
      <c r="B133" s="26"/>
      <c r="C133" s="139"/>
      <c r="D133" s="6"/>
      <c r="E133" s="8"/>
      <c r="F133" s="6"/>
      <c r="G133" s="6"/>
      <c r="H133" s="6"/>
      <c r="I133" s="6"/>
      <c r="J133" s="6"/>
    </row>
    <row r="134" spans="1:10">
      <c r="A134" s="30"/>
      <c r="B134" s="26"/>
      <c r="C134" s="139"/>
      <c r="D134" s="6"/>
      <c r="E134" s="8"/>
      <c r="F134" s="6"/>
      <c r="G134" s="6"/>
      <c r="H134" s="6"/>
      <c r="I134" s="6"/>
      <c r="J134" s="6"/>
    </row>
    <row r="135" spans="1:10">
      <c r="A135" s="30"/>
      <c r="B135" s="26"/>
      <c r="C135" s="139"/>
      <c r="D135" s="6"/>
      <c r="E135" s="8"/>
      <c r="F135" s="6"/>
      <c r="G135" s="6"/>
      <c r="H135" s="6"/>
      <c r="I135" s="6"/>
      <c r="J135" s="6"/>
    </row>
    <row r="136" spans="1:10">
      <c r="A136" s="30"/>
      <c r="B136" s="26"/>
      <c r="C136" s="139"/>
      <c r="D136" s="6"/>
      <c r="E136" s="8"/>
      <c r="F136" s="6"/>
      <c r="G136" s="6"/>
      <c r="H136" s="6"/>
      <c r="I136" s="6"/>
      <c r="J136" s="6"/>
    </row>
    <row r="137" spans="1:10">
      <c r="A137" s="30"/>
      <c r="B137" s="26"/>
      <c r="C137" s="139"/>
      <c r="D137" s="6"/>
      <c r="E137" s="8"/>
      <c r="F137" s="6"/>
      <c r="G137" s="6"/>
      <c r="H137" s="6"/>
      <c r="I137" s="6"/>
      <c r="J137" s="6"/>
    </row>
    <row r="138" spans="1:10">
      <c r="A138" s="30"/>
      <c r="B138" s="26"/>
      <c r="C138" s="139"/>
      <c r="D138" s="6"/>
      <c r="E138" s="8"/>
      <c r="F138" s="6"/>
      <c r="G138" s="6"/>
      <c r="H138" s="6"/>
      <c r="I138" s="6"/>
      <c r="J138" s="6"/>
    </row>
    <row r="139" spans="1:10">
      <c r="A139" s="30"/>
      <c r="B139" s="26"/>
      <c r="C139" s="139"/>
      <c r="D139" s="6"/>
      <c r="E139" s="8"/>
      <c r="F139" s="6"/>
      <c r="G139" s="6"/>
      <c r="H139" s="6"/>
      <c r="I139" s="6"/>
      <c r="J139" s="6"/>
    </row>
    <row r="140" spans="1:10">
      <c r="A140" s="30"/>
      <c r="B140" s="26"/>
      <c r="C140" s="139"/>
      <c r="D140" s="6"/>
      <c r="E140" s="8"/>
      <c r="F140" s="6"/>
      <c r="G140" s="6"/>
      <c r="H140" s="6"/>
      <c r="I140" s="6"/>
      <c r="J140" s="6"/>
    </row>
    <row r="141" spans="1:10">
      <c r="A141" s="30"/>
      <c r="B141" s="26"/>
      <c r="C141" s="139"/>
      <c r="D141" s="6"/>
      <c r="E141" s="8"/>
      <c r="F141" s="6"/>
      <c r="G141" s="6"/>
      <c r="H141" s="6"/>
      <c r="I141" s="6"/>
      <c r="J141" s="6"/>
    </row>
  </sheetData>
  <mergeCells count="152">
    <mergeCell ref="J2:J3"/>
    <mergeCell ref="G3:G5"/>
    <mergeCell ref="H3:H5"/>
    <mergeCell ref="D9:D10"/>
    <mergeCell ref="H9:H10"/>
    <mergeCell ref="F9:F10"/>
    <mergeCell ref="G9:G10"/>
    <mergeCell ref="E13:E14"/>
    <mergeCell ref="B9:B12"/>
    <mergeCell ref="G13:G14"/>
    <mergeCell ref="D11:J11"/>
    <mergeCell ref="D12:J12"/>
    <mergeCell ref="A1:D1"/>
    <mergeCell ref="B2:B5"/>
    <mergeCell ref="A2:A5"/>
    <mergeCell ref="E3:E5"/>
    <mergeCell ref="D2:E2"/>
    <mergeCell ref="I4:I5"/>
    <mergeCell ref="A21:A24"/>
    <mergeCell ref="B21:B24"/>
    <mergeCell ref="A17:A20"/>
    <mergeCell ref="B17:B20"/>
    <mergeCell ref="D17:D18"/>
    <mergeCell ref="E21:E22"/>
    <mergeCell ref="C4:C5"/>
    <mergeCell ref="D3:D5"/>
    <mergeCell ref="E9:E10"/>
    <mergeCell ref="B13:B16"/>
    <mergeCell ref="F3:F5"/>
    <mergeCell ref="F13:F14"/>
    <mergeCell ref="F17:F18"/>
    <mergeCell ref="D13:D14"/>
    <mergeCell ref="A7:E7"/>
    <mergeCell ref="A8:J8"/>
    <mergeCell ref="A9:A12"/>
    <mergeCell ref="A13:A16"/>
    <mergeCell ref="A65:A68"/>
    <mergeCell ref="B65:B68"/>
    <mergeCell ref="D65:D66"/>
    <mergeCell ref="E65:E66"/>
    <mergeCell ref="F65:F66"/>
    <mergeCell ref="A69:B71"/>
    <mergeCell ref="A25:A28"/>
    <mergeCell ref="A29:A32"/>
    <mergeCell ref="B25:B28"/>
    <mergeCell ref="E33:E34"/>
    <mergeCell ref="F33:F34"/>
    <mergeCell ref="A37:A40"/>
    <mergeCell ref="B37:B40"/>
    <mergeCell ref="D37:D38"/>
    <mergeCell ref="E37:E38"/>
    <mergeCell ref="F37:F38"/>
    <mergeCell ref="A41:A44"/>
    <mergeCell ref="A57:A60"/>
    <mergeCell ref="B41:B44"/>
    <mergeCell ref="D41:D42"/>
    <mergeCell ref="E41:E42"/>
    <mergeCell ref="F41:F42"/>
    <mergeCell ref="A53:A56"/>
    <mergeCell ref="A45:A48"/>
    <mergeCell ref="A61:A64"/>
    <mergeCell ref="B61:B64"/>
    <mergeCell ref="B57:B60"/>
    <mergeCell ref="E53:E54"/>
    <mergeCell ref="F53:F54"/>
    <mergeCell ref="G53:G54"/>
    <mergeCell ref="H53:H54"/>
    <mergeCell ref="D47:J47"/>
    <mergeCell ref="D48:J48"/>
    <mergeCell ref="D51:J51"/>
    <mergeCell ref="H79:J79"/>
    <mergeCell ref="D57:D58"/>
    <mergeCell ref="E57:E58"/>
    <mergeCell ref="F57:F58"/>
    <mergeCell ref="G57:G58"/>
    <mergeCell ref="H57:H58"/>
    <mergeCell ref="H75:J78"/>
    <mergeCell ref="G33:G34"/>
    <mergeCell ref="H33:H34"/>
    <mergeCell ref="G41:G42"/>
    <mergeCell ref="H41:H42"/>
    <mergeCell ref="D60:J60"/>
    <mergeCell ref="D63:J63"/>
    <mergeCell ref="D64:J64"/>
    <mergeCell ref="D67:J67"/>
    <mergeCell ref="D68:J68"/>
    <mergeCell ref="D52:J52"/>
    <mergeCell ref="D55:J55"/>
    <mergeCell ref="D56:J56"/>
    <mergeCell ref="D59:J59"/>
    <mergeCell ref="G37:G38"/>
    <mergeCell ref="H37:H38"/>
    <mergeCell ref="D43:J43"/>
    <mergeCell ref="D44:J44"/>
    <mergeCell ref="D15:J15"/>
    <mergeCell ref="D16:J16"/>
    <mergeCell ref="D19:J19"/>
    <mergeCell ref="D20:J20"/>
    <mergeCell ref="D23:J23"/>
    <mergeCell ref="H29:H30"/>
    <mergeCell ref="H13:H14"/>
    <mergeCell ref="G17:G18"/>
    <mergeCell ref="E17:E18"/>
    <mergeCell ref="H17:H18"/>
    <mergeCell ref="D25:D26"/>
    <mergeCell ref="H25:H26"/>
    <mergeCell ref="D24:J24"/>
    <mergeCell ref="D27:J27"/>
    <mergeCell ref="D28:J28"/>
    <mergeCell ref="G21:G22"/>
    <mergeCell ref="F21:F22"/>
    <mergeCell ref="F25:F26"/>
    <mergeCell ref="E25:E26"/>
    <mergeCell ref="D21:D22"/>
    <mergeCell ref="G25:G26"/>
    <mergeCell ref="G65:G66"/>
    <mergeCell ref="H65:H66"/>
    <mergeCell ref="D61:D62"/>
    <mergeCell ref="E61:E62"/>
    <mergeCell ref="F61:F62"/>
    <mergeCell ref="G61:G62"/>
    <mergeCell ref="H21:H22"/>
    <mergeCell ref="D29:D30"/>
    <mergeCell ref="E29:E30"/>
    <mergeCell ref="F29:F30"/>
    <mergeCell ref="G29:G30"/>
    <mergeCell ref="D49:D50"/>
    <mergeCell ref="E49:E50"/>
    <mergeCell ref="F49:F50"/>
    <mergeCell ref="G49:G50"/>
    <mergeCell ref="H49:H50"/>
    <mergeCell ref="H45:H46"/>
    <mergeCell ref="H61:H62"/>
    <mergeCell ref="A33:A36"/>
    <mergeCell ref="B33:B36"/>
    <mergeCell ref="D33:D34"/>
    <mergeCell ref="D31:J31"/>
    <mergeCell ref="D32:J32"/>
    <mergeCell ref="D35:J35"/>
    <mergeCell ref="B29:B32"/>
    <mergeCell ref="B53:B56"/>
    <mergeCell ref="B45:B48"/>
    <mergeCell ref="D45:D46"/>
    <mergeCell ref="E45:E46"/>
    <mergeCell ref="F45:F46"/>
    <mergeCell ref="G45:G46"/>
    <mergeCell ref="D53:D54"/>
    <mergeCell ref="D36:J36"/>
    <mergeCell ref="D39:J39"/>
    <mergeCell ref="D40:J40"/>
    <mergeCell ref="A49:A52"/>
    <mergeCell ref="B49:B52"/>
  </mergeCells>
  <pageMargins left="0.5" right="0.75" top="0.75" bottom="0.75" header="0.3" footer="0.3"/>
  <pageSetup paperSize="9" orientation="portrait" r:id="rId1"/>
  <headerFooter>
    <oddFooter>&amp;R&amp;6&amp;Z&amp;F</oddFooter>
  </headerFooter>
</worksheet>
</file>

<file path=xl/worksheets/sheet4.xml><?xml version="1.0" encoding="utf-8"?>
<worksheet xmlns="http://schemas.openxmlformats.org/spreadsheetml/2006/main" xmlns:r="http://schemas.openxmlformats.org/officeDocument/2006/relationships">
  <dimension ref="A1:H16"/>
  <sheetViews>
    <sheetView workbookViewId="0">
      <selection activeCell="A2" sqref="A2:H2"/>
    </sheetView>
  </sheetViews>
  <sheetFormatPr defaultRowHeight="15"/>
  <cols>
    <col min="1" max="1" width="6.140625" customWidth="1"/>
    <col min="2" max="3" width="9.5703125" customWidth="1"/>
    <col min="4" max="4" width="10.7109375" customWidth="1"/>
    <col min="5" max="6" width="10.140625" bestFit="1" customWidth="1"/>
    <col min="7" max="7" width="9.85546875" customWidth="1"/>
    <col min="8" max="8" width="12.85546875" style="18" customWidth="1"/>
  </cols>
  <sheetData>
    <row r="1" spans="1:8" ht="64.5" customHeight="1">
      <c r="A1" s="370" t="s">
        <v>18</v>
      </c>
      <c r="B1" s="370"/>
      <c r="C1" s="370"/>
      <c r="D1" s="370"/>
      <c r="E1" s="370"/>
      <c r="F1" s="370"/>
      <c r="G1" s="370"/>
      <c r="H1" s="370"/>
    </row>
    <row r="2" spans="1:8" ht="51" customHeight="1">
      <c r="A2" s="327" t="s">
        <v>144</v>
      </c>
      <c r="B2" s="327"/>
      <c r="C2" s="327"/>
      <c r="D2" s="327"/>
      <c r="E2" s="327"/>
      <c r="F2" s="327"/>
      <c r="G2" s="327"/>
      <c r="H2" s="327"/>
    </row>
    <row r="3" spans="1:8" ht="28.5" customHeight="1">
      <c r="A3" s="328" t="s">
        <v>0</v>
      </c>
      <c r="B3" s="328"/>
      <c r="C3" s="328"/>
      <c r="D3" s="328"/>
      <c r="E3" s="328"/>
      <c r="F3" s="328"/>
      <c r="G3" s="328"/>
      <c r="H3" s="328"/>
    </row>
    <row r="4" spans="1:8" ht="17.25" customHeight="1">
      <c r="A4" s="25"/>
      <c r="B4" s="25"/>
      <c r="C4" s="25"/>
      <c r="D4" s="25"/>
      <c r="E4" s="25"/>
      <c r="F4" s="25"/>
      <c r="G4" s="329" t="s">
        <v>31</v>
      </c>
      <c r="H4" s="329"/>
    </row>
    <row r="5" spans="1:8" s="53" customFormat="1" ht="103.5" customHeight="1">
      <c r="A5" s="50" t="s">
        <v>1</v>
      </c>
      <c r="B5" s="51" t="s">
        <v>2</v>
      </c>
      <c r="C5" s="50" t="s">
        <v>3</v>
      </c>
      <c r="D5" s="50" t="s">
        <v>4</v>
      </c>
      <c r="E5" s="52" t="s">
        <v>57</v>
      </c>
      <c r="F5" s="52" t="s">
        <v>142</v>
      </c>
      <c r="G5" s="52" t="s">
        <v>143</v>
      </c>
      <c r="H5" s="50" t="s">
        <v>17</v>
      </c>
    </row>
    <row r="6" spans="1:8" s="58" customFormat="1" ht="27.75" customHeight="1">
      <c r="A6" s="54">
        <v>1</v>
      </c>
      <c r="B6" s="55" t="s">
        <v>6</v>
      </c>
      <c r="C6" s="368" t="s">
        <v>8</v>
      </c>
      <c r="D6" s="54">
        <v>10</v>
      </c>
      <c r="E6" s="56">
        <v>88560</v>
      </c>
      <c r="F6" s="56">
        <v>2028</v>
      </c>
      <c r="G6" s="54">
        <v>1204</v>
      </c>
      <c r="H6" s="57">
        <f>SUM(G6/E6)*1</f>
        <v>1.3595302619692863E-2</v>
      </c>
    </row>
    <row r="7" spans="1:8" s="58" customFormat="1" ht="46.5" customHeight="1">
      <c r="A7" s="59">
        <v>2</v>
      </c>
      <c r="B7" s="60" t="s">
        <v>39</v>
      </c>
      <c r="C7" s="369"/>
      <c r="D7" s="54">
        <v>5</v>
      </c>
      <c r="E7" s="56">
        <v>0</v>
      </c>
      <c r="F7" s="56">
        <v>0</v>
      </c>
      <c r="G7" s="61">
        <v>0</v>
      </c>
      <c r="H7" s="62">
        <v>0</v>
      </c>
    </row>
    <row r="8" spans="1:8" s="66" customFormat="1" ht="26.25" customHeight="1">
      <c r="A8" s="371" t="s">
        <v>11</v>
      </c>
      <c r="B8" s="372"/>
      <c r="C8" s="373"/>
      <c r="D8" s="63">
        <f>D6+D7</f>
        <v>15</v>
      </c>
      <c r="E8" s="64">
        <f>E6</f>
        <v>88560</v>
      </c>
      <c r="F8" s="64">
        <f>F6</f>
        <v>2028</v>
      </c>
      <c r="G8" s="64">
        <f>G6</f>
        <v>1204</v>
      </c>
      <c r="H8" s="65">
        <f>SUM(G8/E8)*1</f>
        <v>1.3595302619692863E-2</v>
      </c>
    </row>
    <row r="9" spans="1:8">
      <c r="A9" s="16"/>
      <c r="B9" s="16"/>
      <c r="C9" s="16"/>
      <c r="D9" s="16"/>
      <c r="E9" s="16"/>
      <c r="F9" s="16"/>
      <c r="G9" s="16"/>
      <c r="H9" s="17"/>
    </row>
    <row r="10" spans="1:8">
      <c r="A10" s="16"/>
      <c r="B10" s="16"/>
      <c r="C10" s="16"/>
      <c r="D10" s="16"/>
      <c r="E10" s="16"/>
      <c r="F10" s="16"/>
      <c r="G10" s="16"/>
      <c r="H10" s="17"/>
    </row>
    <row r="13" spans="1:8">
      <c r="G13" s="318"/>
      <c r="H13" s="319"/>
    </row>
    <row r="14" spans="1:8">
      <c r="G14" s="319"/>
      <c r="H14" s="319"/>
    </row>
    <row r="15" spans="1:8">
      <c r="G15" s="319"/>
      <c r="H15" s="319"/>
    </row>
    <row r="16" spans="1:8">
      <c r="G16" s="319"/>
      <c r="H16" s="319"/>
    </row>
  </sheetData>
  <mergeCells count="7">
    <mergeCell ref="G13:H16"/>
    <mergeCell ref="C6:C7"/>
    <mergeCell ref="A1:H1"/>
    <mergeCell ref="A8:C8"/>
    <mergeCell ref="A2:H2"/>
    <mergeCell ref="A3:H3"/>
    <mergeCell ref="G4: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Self Project wise</vt:lpstr>
      <vt:lpstr>Self Finace Summary</vt:lpstr>
      <vt:lpstr>GDF Project wise</vt:lpstr>
      <vt:lpstr>GDF Summary</vt:lpstr>
      <vt:lpstr>'GDF Project wise'!Print_Titles</vt:lpstr>
      <vt:lpstr>'Self Project wise'!Print_Titles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2017-11-23T07:31:48Z</cp:lastPrinted>
  <dcterms:created xsi:type="dcterms:W3CDTF">2014-11-05T04:34:08Z</dcterms:created>
  <dcterms:modified xsi:type="dcterms:W3CDTF">2017-12-06T10:13:10Z</dcterms:modified>
</cp:coreProperties>
</file>